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ahashitsuyoshi\Desktop\一時作業フォルダ\"/>
    </mc:Choice>
  </mc:AlternateContent>
  <workbookProtection workbookAlgorithmName="SHA-512" workbookHashValue="7iNcuTpQr5gnTm6Ufi1YFxGe75gFTi2hmky5Jm49gxgQ5z7MqhkopVlDGS7GPuK2CcQv+GR70ujY6WqyhwleYg==" workbookSaltValue="EVVMlnKHsrhu4ZrtFgYV3g==" workbookSpinCount="100000" lockStructure="1"/>
  <bookViews>
    <workbookView xWindow="11190" yWindow="75" windowWidth="14400" windowHeight="11640"/>
  </bookViews>
  <sheets>
    <sheet name="高効率コージェネレーション要件確認書" sheetId="5" r:id="rId1"/>
    <sheet name="コージェネレーション設備仕様内訳一覧表【別紙】" sheetId="9" r:id="rId2"/>
    <sheet name="コージェネレーション設備仕様内訳書（仮）【別紙】" sheetId="8" state="hidden" r:id="rId3"/>
    <sheet name="（別紙）高効率コージェネレーション一覧" sheetId="4" state="hidden" r:id="rId4"/>
  </sheets>
  <definedNames>
    <definedName name="_xlnm._FilterDatabase" localSheetId="1" hidden="1">コージェネレーション設備仕様内訳一覧表【別紙】!$B$9:$H$57</definedName>
    <definedName name="_xlnm.Print_Area" localSheetId="3">'（別紙）高効率コージェネレーション一覧'!$C$3:$AN$61</definedName>
    <definedName name="_xlnm.Print_Area" localSheetId="1">コージェネレーション設備仕様内訳一覧表【別紙】!$A$1:$H$89</definedName>
    <definedName name="_xlnm.Print_Area" localSheetId="2">'コージェネレーション設備仕様内訳書（仮）【別紙】'!$C$3:$AK$49</definedName>
    <definedName name="_xlnm.Print_Area" localSheetId="0">高効率コージェネレーション要件確認書!$C$3:$AK$48</definedName>
    <definedName name="printarea">コージェネレーション設備仕様内訳一覧表【別紙】!$A$2:$H$57</definedName>
  </definedNames>
  <calcPr calcId="162913"/>
</workbook>
</file>

<file path=xl/calcChain.xml><?xml version="1.0" encoding="utf-8"?>
<calcChain xmlns="http://schemas.openxmlformats.org/spreadsheetml/2006/main">
  <c r="F2" i="9" l="1"/>
  <c r="F13" i="9" l="1"/>
  <c r="AV19" i="5" s="1"/>
  <c r="BA19" i="5" s="1"/>
  <c r="F77" i="9"/>
  <c r="F61" i="9"/>
  <c r="AY19" i="5" s="1"/>
  <c r="F45" i="9"/>
  <c r="F29" i="9"/>
  <c r="F35" i="9"/>
  <c r="AZ19" i="5"/>
  <c r="AV22" i="5"/>
  <c r="AW22" i="5"/>
  <c r="AX22" i="5"/>
  <c r="BA22" i="5" s="1"/>
  <c r="AY22" i="5"/>
  <c r="AZ22" i="5"/>
  <c r="AX19" i="5"/>
  <c r="F17" i="9"/>
  <c r="F18" i="9" s="1"/>
  <c r="F33" i="9"/>
  <c r="F34" i="9" s="1"/>
  <c r="F49" i="9"/>
  <c r="F50" i="9" s="1"/>
  <c r="F65" i="9"/>
  <c r="F66" i="9"/>
  <c r="F62" i="9" s="1"/>
  <c r="F81" i="9"/>
  <c r="F82" i="9" s="1"/>
  <c r="M77" i="9"/>
  <c r="M61" i="9"/>
  <c r="M45" i="9"/>
  <c r="M29" i="9"/>
  <c r="M13" i="9"/>
  <c r="P30" i="5"/>
  <c r="AV20" i="5"/>
  <c r="AW20" i="5"/>
  <c r="AX20" i="5"/>
  <c r="AY20" i="5"/>
  <c r="BA20" i="5" s="1"/>
  <c r="AZ20" i="5"/>
  <c r="P32" i="5"/>
  <c r="C5" i="9"/>
  <c r="B5" i="9"/>
  <c r="L77" i="9"/>
  <c r="L61" i="9"/>
  <c r="L45" i="9"/>
  <c r="L29" i="9"/>
  <c r="L13" i="9"/>
  <c r="P27" i="8"/>
  <c r="P41" i="8" s="1"/>
  <c r="P37" i="8"/>
  <c r="P25" i="8"/>
  <c r="P35" i="8"/>
  <c r="AY13" i="8"/>
  <c r="AY14" i="8"/>
  <c r="AY11" i="8" s="1"/>
  <c r="AY9" i="8"/>
  <c r="AY16" i="8" s="1"/>
  <c r="F51" i="9"/>
  <c r="F67" i="9"/>
  <c r="F83" i="9"/>
  <c r="AW19" i="5"/>
  <c r="F19" i="9"/>
  <c r="AY21" i="5"/>
  <c r="F73" i="9" l="1"/>
  <c r="G72" i="9"/>
  <c r="F72" i="9"/>
  <c r="F69" i="9"/>
  <c r="F70" i="9" s="1"/>
  <c r="G73" i="9"/>
  <c r="AV21" i="5"/>
  <c r="F14" i="9"/>
  <c r="AV25" i="5"/>
  <c r="AV26" i="5"/>
  <c r="AY19" i="8"/>
  <c r="AX21" i="5"/>
  <c r="F46" i="9"/>
  <c r="F78" i="9"/>
  <c r="AZ21" i="5"/>
  <c r="AW21" i="5"/>
  <c r="F30" i="9"/>
  <c r="F41" i="9" l="1"/>
  <c r="G41" i="9"/>
  <c r="F40" i="9"/>
  <c r="F37" i="9"/>
  <c r="F38" i="9" s="1"/>
  <c r="G40" i="9"/>
  <c r="G56" i="9"/>
  <c r="F57" i="9"/>
  <c r="G57" i="9"/>
  <c r="F56" i="9"/>
  <c r="F53" i="9"/>
  <c r="F54" i="9" s="1"/>
  <c r="X37" i="5"/>
  <c r="X35" i="5"/>
  <c r="P35" i="5"/>
  <c r="P37" i="5"/>
  <c r="P18" i="5"/>
  <c r="P20" i="5" s="1"/>
  <c r="F24" i="9"/>
  <c r="G25" i="9"/>
  <c r="F21" i="9"/>
  <c r="F22" i="9" s="1"/>
  <c r="G24" i="9"/>
  <c r="F25" i="9"/>
  <c r="BA21" i="5"/>
  <c r="F85" i="9"/>
  <c r="F86" i="9" s="1"/>
  <c r="G89" i="9"/>
  <c r="F89" i="9"/>
  <c r="F88" i="9"/>
  <c r="G88" i="9"/>
</calcChain>
</file>

<file path=xl/sharedStrings.xml><?xml version="1.0" encoding="utf-8"?>
<sst xmlns="http://schemas.openxmlformats.org/spreadsheetml/2006/main" count="452" uniqueCount="147">
  <si>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</si>
  <si>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</si>
  <si>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</si>
  <si>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平成</t>
    <rPh sb="0" eb="2">
      <t>ヘイセイ</t>
    </rPh>
    <phoneticPr fontId="2"/>
  </si>
  <si>
    <t>（別紙）</t>
    <rPh sb="1" eb="3">
      <t>ベッシ</t>
    </rPh>
    <phoneticPr fontId="2"/>
  </si>
  <si>
    <t>　高効率コージェネレーション受入評価の仕組みのための要件として、次のとおり提出します。</t>
    <rPh sb="1" eb="4">
      <t>コウコウリツ</t>
    </rPh>
    <rPh sb="14" eb="16">
      <t>ウケイレ</t>
    </rPh>
    <rPh sb="16" eb="18">
      <t>ヒョウカ</t>
    </rPh>
    <rPh sb="19" eb="21">
      <t>シク</t>
    </rPh>
    <rPh sb="26" eb="28">
      <t>ヨウケン</t>
    </rPh>
    <rPh sb="32" eb="33">
      <t>ツギ</t>
    </rPh>
    <rPh sb="37" eb="39">
      <t>テイシュツ</t>
    </rPh>
    <phoneticPr fontId="4"/>
  </si>
  <si>
    <t>高効率コージェネレーション
設置事業所の名称</t>
    <rPh sb="0" eb="3">
      <t>コウコウリツ</t>
    </rPh>
    <rPh sb="14" eb="16">
      <t>セッチ</t>
    </rPh>
    <rPh sb="16" eb="19">
      <t>ジギョウショ</t>
    </rPh>
    <rPh sb="20" eb="22">
      <t>メイショウ</t>
    </rPh>
    <phoneticPr fontId="4"/>
  </si>
  <si>
    <t>設置事業所の所在地</t>
    <rPh sb="0" eb="2">
      <t>セッチ</t>
    </rPh>
    <rPh sb="2" eb="5">
      <t>ジギョウショ</t>
    </rPh>
    <rPh sb="6" eb="9">
      <t>ショザイチ</t>
    </rPh>
    <phoneticPr fontId="4"/>
  </si>
  <si>
    <t>設置事業所指定番号
（未指定の場合は空欄）</t>
    <rPh sb="0" eb="2">
      <t>セッチ</t>
    </rPh>
    <rPh sb="2" eb="5">
      <t>ジギョウショ</t>
    </rPh>
    <rPh sb="5" eb="7">
      <t>シテイ</t>
    </rPh>
    <rPh sb="7" eb="9">
      <t>バンゴウ</t>
    </rPh>
    <rPh sb="11" eb="14">
      <t>ミシテイ</t>
    </rPh>
    <rPh sb="15" eb="17">
      <t>バアイ</t>
    </rPh>
    <rPh sb="18" eb="20">
      <t>クウラン</t>
    </rPh>
    <phoneticPr fontId="4"/>
  </si>
  <si>
    <t>高効率コージェネレーション
の要件（効率％）</t>
    <rPh sb="0" eb="3">
      <t>コウコウリツ</t>
    </rPh>
    <rPh sb="15" eb="17">
      <t>ヨウケン</t>
    </rPh>
    <rPh sb="18" eb="20">
      <t>コウリツ</t>
    </rPh>
    <phoneticPr fontId="4"/>
  </si>
  <si>
    <t>コージェネレーション
の排出係数</t>
    <rPh sb="12" eb="14">
      <t>ハイシュツ</t>
    </rPh>
    <rPh sb="14" eb="16">
      <t>ケイスウ</t>
    </rPh>
    <phoneticPr fontId="2"/>
  </si>
  <si>
    <t>電気</t>
    <rPh sb="0" eb="2">
      <t>デンキ</t>
    </rPh>
    <phoneticPr fontId="2"/>
  </si>
  <si>
    <t>熱</t>
    <rPh sb="0" eb="1">
      <t>ネツ</t>
    </rPh>
    <phoneticPr fontId="2"/>
  </si>
  <si>
    <t>tCO2/千kWh</t>
    <rPh sb="5" eb="6">
      <t>セン</t>
    </rPh>
    <phoneticPr fontId="2"/>
  </si>
  <si>
    <t>全供給量に占める
コージェネレーション
の割合</t>
    <rPh sb="0" eb="1">
      <t>ゼン</t>
    </rPh>
    <rPh sb="1" eb="3">
      <t>キョウキュウ</t>
    </rPh>
    <rPh sb="3" eb="4">
      <t>リョウ</t>
    </rPh>
    <rPh sb="5" eb="6">
      <t>シ</t>
    </rPh>
    <rPh sb="21" eb="23">
      <t>ワリアイ</t>
    </rPh>
    <phoneticPr fontId="2"/>
  </si>
  <si>
    <t>システムＣＯＰ
（熱供給事業者に限る）</t>
    <rPh sb="9" eb="10">
      <t>ネツ</t>
    </rPh>
    <rPh sb="10" eb="12">
      <t>キョウキュウ</t>
    </rPh>
    <rPh sb="12" eb="15">
      <t>ジギョウシャ</t>
    </rPh>
    <rPh sb="16" eb="17">
      <t>カギ</t>
    </rPh>
    <phoneticPr fontId="2"/>
  </si>
  <si>
    <t>電力供給設備</t>
    <rPh sb="0" eb="2">
      <t>デンリョク</t>
    </rPh>
    <rPh sb="2" eb="4">
      <t>キョウキュウ</t>
    </rPh>
    <rPh sb="4" eb="6">
      <t>セツビ</t>
    </rPh>
    <phoneticPr fontId="2"/>
  </si>
  <si>
    <t>添付資料のとおり</t>
    <rPh sb="0" eb="2">
      <t>テンプ</t>
    </rPh>
    <rPh sb="2" eb="4">
      <t>シリョウ</t>
    </rPh>
    <phoneticPr fontId="2"/>
  </si>
  <si>
    <t>要件に該当する
エネルギー種</t>
    <rPh sb="0" eb="2">
      <t>ヨウケン</t>
    </rPh>
    <rPh sb="3" eb="5">
      <t>ガイトウ</t>
    </rPh>
    <rPh sb="13" eb="14">
      <t>シュ</t>
    </rPh>
    <phoneticPr fontId="2"/>
  </si>
  <si>
    <t>電気　　・　　熱</t>
    <rPh sb="0" eb="2">
      <t>デンキ</t>
    </rPh>
    <rPh sb="7" eb="8">
      <t>ネツ</t>
    </rPh>
    <phoneticPr fontId="2"/>
  </si>
  <si>
    <t>％</t>
    <phoneticPr fontId="2"/>
  </si>
  <si>
    <t>tCO2/GJ</t>
    <phoneticPr fontId="2"/>
  </si>
  <si>
    <t>％</t>
    <phoneticPr fontId="2"/>
  </si>
  <si>
    <t>％</t>
    <phoneticPr fontId="2"/>
  </si>
  <si>
    <t>（日本工業規格Ａ列４番）</t>
    <phoneticPr fontId="4"/>
  </si>
  <si>
    <t>　記載する全てのコージェネレーション設備について根拠資料を添付すること。</t>
    <rPh sb="1" eb="3">
      <t>キサイ</t>
    </rPh>
    <rPh sb="5" eb="6">
      <t>スベ</t>
    </rPh>
    <rPh sb="18" eb="20">
      <t>セツビ</t>
    </rPh>
    <rPh sb="24" eb="26">
      <t>コンキョ</t>
    </rPh>
    <rPh sb="26" eb="28">
      <t>シリョウ</t>
    </rPh>
    <rPh sb="29" eb="31">
      <t>テンプ</t>
    </rPh>
    <phoneticPr fontId="4"/>
  </si>
  <si>
    <t>高効率コージェネレーション一覧</t>
    <rPh sb="0" eb="3">
      <t>コウコウリツ</t>
    </rPh>
    <rPh sb="13" eb="15">
      <t>イチラン</t>
    </rPh>
    <phoneticPr fontId="4"/>
  </si>
  <si>
    <t>設備①</t>
    <rPh sb="0" eb="2">
      <t>セツビ</t>
    </rPh>
    <phoneticPr fontId="2"/>
  </si>
  <si>
    <t>設備②</t>
    <rPh sb="0" eb="2">
      <t>セツビ</t>
    </rPh>
    <phoneticPr fontId="2"/>
  </si>
  <si>
    <t>設備③</t>
    <rPh sb="0" eb="2">
      <t>セツビ</t>
    </rPh>
    <phoneticPr fontId="2"/>
  </si>
  <si>
    <t>※記載する全てのコージェネレーション設備について根拠資料を添付すること。</t>
    <rPh sb="1" eb="3">
      <t>キサイ</t>
    </rPh>
    <rPh sb="5" eb="6">
      <t>スベ</t>
    </rPh>
    <rPh sb="18" eb="20">
      <t>セツビ</t>
    </rPh>
    <rPh sb="24" eb="26">
      <t>コンキョ</t>
    </rPh>
    <rPh sb="26" eb="28">
      <t>シリョウ</t>
    </rPh>
    <rPh sb="29" eb="31">
      <t>テンプ</t>
    </rPh>
    <phoneticPr fontId="4"/>
  </si>
  <si>
    <t>高効率コージェネレーション設備詳細</t>
    <rPh sb="0" eb="3">
      <t>コウコウリツ</t>
    </rPh>
    <rPh sb="13" eb="15">
      <t>セツビ</t>
    </rPh>
    <rPh sb="15" eb="17">
      <t>ショウサイ</t>
    </rPh>
    <phoneticPr fontId="2"/>
  </si>
  <si>
    <t>発電効率</t>
    <rPh sb="0" eb="2">
      <t>ハツデン</t>
    </rPh>
    <rPh sb="2" eb="4">
      <t>コウリツ</t>
    </rPh>
    <phoneticPr fontId="2"/>
  </si>
  <si>
    <t>当該コージェネレーションシステムの全発電量</t>
    <rPh sb="0" eb="2">
      <t>トウガイ</t>
    </rPh>
    <rPh sb="17" eb="18">
      <t>ゼン</t>
    </rPh>
    <rPh sb="18" eb="20">
      <t>ハツデン</t>
    </rPh>
    <rPh sb="20" eb="21">
      <t>リョウ</t>
    </rPh>
    <phoneticPr fontId="2"/>
  </si>
  <si>
    <t>補機使用電力量</t>
    <rPh sb="0" eb="1">
      <t>タスク</t>
    </rPh>
    <rPh sb="1" eb="2">
      <t>キ</t>
    </rPh>
    <rPh sb="2" eb="4">
      <t>シヨウ</t>
    </rPh>
    <rPh sb="4" eb="6">
      <t>デンリョク</t>
    </rPh>
    <rPh sb="6" eb="7">
      <t>リョウ</t>
    </rPh>
    <phoneticPr fontId="2"/>
  </si>
  <si>
    <t>補機使用電力量</t>
    <rPh sb="0" eb="1">
      <t>ホ</t>
    </rPh>
    <rPh sb="1" eb="2">
      <t>キ</t>
    </rPh>
    <rPh sb="2" eb="4">
      <t>シヨウ</t>
    </rPh>
    <rPh sb="4" eb="6">
      <t>デンリョク</t>
    </rPh>
    <rPh sb="6" eb="7">
      <t>リョウ</t>
    </rPh>
    <phoneticPr fontId="2"/>
  </si>
  <si>
    <t>実測有</t>
    <rPh sb="0" eb="2">
      <t>ジッソク</t>
    </rPh>
    <rPh sb="2" eb="3">
      <t>アリ</t>
    </rPh>
    <phoneticPr fontId="2"/>
  </si>
  <si>
    <t>実測無</t>
    <rPh sb="0" eb="2">
      <t>ジッソク</t>
    </rPh>
    <rPh sb="2" eb="3">
      <t>ナ</t>
    </rPh>
    <phoneticPr fontId="2"/>
  </si>
  <si>
    <t>当該コージェネレーションシステムへの都市ガス投入量</t>
    <rPh sb="0" eb="2">
      <t>トウガイ</t>
    </rPh>
    <rPh sb="18" eb="20">
      <t>トシ</t>
    </rPh>
    <rPh sb="22" eb="24">
      <t>トウニュウ</t>
    </rPh>
    <rPh sb="24" eb="25">
      <t>リョウ</t>
    </rPh>
    <phoneticPr fontId="2"/>
  </si>
  <si>
    <t>都市ガス単位発熱量</t>
    <rPh sb="0" eb="2">
      <t>トシ</t>
    </rPh>
    <rPh sb="4" eb="6">
      <t>タンイ</t>
    </rPh>
    <rPh sb="6" eb="8">
      <t>ハツネツ</t>
    </rPh>
    <rPh sb="8" eb="9">
      <t>リョウ</t>
    </rPh>
    <phoneticPr fontId="2"/>
  </si>
  <si>
    <t>千Nm3</t>
    <rPh sb="0" eb="1">
      <t>セン</t>
    </rPh>
    <phoneticPr fontId="2"/>
  </si>
  <si>
    <t>GJ/千Nm3</t>
    <rPh sb="3" eb="4">
      <t>セン</t>
    </rPh>
    <phoneticPr fontId="2"/>
  </si>
  <si>
    <t>GJ</t>
    <phoneticPr fontId="2"/>
  </si>
  <si>
    <t>千kWh</t>
    <rPh sb="0" eb="1">
      <t>セン</t>
    </rPh>
    <phoneticPr fontId="2"/>
  </si>
  <si>
    <t>←「実測有」の場合は直接入力</t>
    <rPh sb="2" eb="4">
      <t>ジッソク</t>
    </rPh>
    <rPh sb="4" eb="5">
      <t>アリ</t>
    </rPh>
    <rPh sb="7" eb="9">
      <t>バアイ</t>
    </rPh>
    <rPh sb="10" eb="12">
      <t>チョクセツ</t>
    </rPh>
    <rPh sb="12" eb="14">
      <t>ニュウリョク</t>
    </rPh>
    <phoneticPr fontId="2"/>
  </si>
  <si>
    <t>リスト</t>
    <phoneticPr fontId="2"/>
  </si>
  <si>
    <t>発電量（発熱量換算）</t>
    <rPh sb="0" eb="2">
      <t>ハツデン</t>
    </rPh>
    <rPh sb="2" eb="3">
      <t>リョウ</t>
    </rPh>
    <rPh sb="4" eb="6">
      <t>ハツネツ</t>
    </rPh>
    <rPh sb="6" eb="7">
      <t>リョウ</t>
    </rPh>
    <rPh sb="7" eb="9">
      <t>カンザン</t>
    </rPh>
    <phoneticPr fontId="2"/>
  </si>
  <si>
    <t>都市ガス投入量（発熱量換算）</t>
    <rPh sb="0" eb="2">
      <t>トシ</t>
    </rPh>
    <rPh sb="4" eb="6">
      <t>トウニュウ</t>
    </rPh>
    <rPh sb="6" eb="7">
      <t>リョウ</t>
    </rPh>
    <rPh sb="8" eb="10">
      <t>ハツネツ</t>
    </rPh>
    <rPh sb="10" eb="11">
      <t>リョウ</t>
    </rPh>
    <rPh sb="11" eb="13">
      <t>カンザン</t>
    </rPh>
    <phoneticPr fontId="2"/>
  </si>
  <si>
    <t>排熱利用率</t>
    <rPh sb="0" eb="2">
      <t>ハイネツ</t>
    </rPh>
    <rPh sb="2" eb="4">
      <t>リヨウ</t>
    </rPh>
    <rPh sb="4" eb="5">
      <t>リツ</t>
    </rPh>
    <phoneticPr fontId="2"/>
  </si>
  <si>
    <t>排熱利用量</t>
    <rPh sb="0" eb="2">
      <t>ハイネツ</t>
    </rPh>
    <rPh sb="2" eb="4">
      <t>リヨウ</t>
    </rPh>
    <rPh sb="4" eb="5">
      <t>リョウ</t>
    </rPh>
    <phoneticPr fontId="2"/>
  </si>
  <si>
    <t>高効率コージェネレーションの要件</t>
    <rPh sb="0" eb="3">
      <t>コウコウリツ</t>
    </rPh>
    <rPh sb="14" eb="16">
      <t>ヨウケン</t>
    </rPh>
    <phoneticPr fontId="2"/>
  </si>
  <si>
    <t>←「45」以外を採用する場合は直接入力</t>
    <rPh sb="5" eb="7">
      <t>イガイ</t>
    </rPh>
    <rPh sb="8" eb="10">
      <t>サイヨウ</t>
    </rPh>
    <rPh sb="12" eb="14">
      <t>バアイ</t>
    </rPh>
    <rPh sb="15" eb="17">
      <t>チョクセツ</t>
    </rPh>
    <rPh sb="17" eb="19">
      <t>ニュウリョク</t>
    </rPh>
    <phoneticPr fontId="2"/>
  </si>
  <si>
    <t>←「87以下」の場合、セルが赤色</t>
    <rPh sb="4" eb="6">
      <t>イカ</t>
    </rPh>
    <rPh sb="8" eb="10">
      <t>バアイ</t>
    </rPh>
    <rPh sb="14" eb="16">
      <t>アカイロ</t>
    </rPh>
    <phoneticPr fontId="2"/>
  </si>
  <si>
    <t>コージェネレーション設備仕様内訳書（仮）</t>
    <rPh sb="10" eb="12">
      <t>セツビ</t>
    </rPh>
    <rPh sb="12" eb="14">
      <t>シヨウ</t>
    </rPh>
    <rPh sb="14" eb="16">
      <t>ウチワケ</t>
    </rPh>
    <rPh sb="16" eb="17">
      <t>ショ</t>
    </rPh>
    <rPh sb="18" eb="19">
      <t>カリ</t>
    </rPh>
    <phoneticPr fontId="4"/>
  </si>
  <si>
    <t>　高効率コージェネレーション要件確認書を算定するための根拠とした、設備ごとの使用内訳書を次のとおり報告します。</t>
    <rPh sb="1" eb="4">
      <t>コウコウリツ</t>
    </rPh>
    <rPh sb="14" eb="16">
      <t>ヨウケン</t>
    </rPh>
    <rPh sb="16" eb="19">
      <t>カクニンショ</t>
    </rPh>
    <rPh sb="20" eb="22">
      <t>サンテイ</t>
    </rPh>
    <rPh sb="27" eb="29">
      <t>コンキョ</t>
    </rPh>
    <rPh sb="33" eb="35">
      <t>セツビ</t>
    </rPh>
    <rPh sb="38" eb="40">
      <t>シヨウ</t>
    </rPh>
    <rPh sb="40" eb="43">
      <t>ウチワケショ</t>
    </rPh>
    <rPh sb="44" eb="45">
      <t>ツギ</t>
    </rPh>
    <rPh sb="49" eb="51">
      <t>ホウコク</t>
    </rPh>
    <phoneticPr fontId="4"/>
  </si>
  <si>
    <t>当該コージェネレーション設備への都市ガス投入量</t>
    <rPh sb="0" eb="2">
      <t>トウガイ</t>
    </rPh>
    <rPh sb="12" eb="14">
      <t>セツビ</t>
    </rPh>
    <rPh sb="16" eb="18">
      <t>トシ</t>
    </rPh>
    <rPh sb="20" eb="22">
      <t>トウニュウ</t>
    </rPh>
    <rPh sb="22" eb="23">
      <t>リョウ</t>
    </rPh>
    <phoneticPr fontId="4"/>
  </si>
  <si>
    <t>設備№</t>
    <rPh sb="0" eb="2">
      <t>セツビ</t>
    </rPh>
    <phoneticPr fontId="2"/>
  </si>
  <si>
    <t>設備総数</t>
    <rPh sb="0" eb="2">
      <t>セツビ</t>
    </rPh>
    <rPh sb="2" eb="4">
      <t>ソウスウ</t>
    </rPh>
    <phoneticPr fontId="2"/>
  </si>
  <si>
    <t>都市ガス単位発熱量</t>
    <rPh sb="0" eb="2">
      <t>トシ</t>
    </rPh>
    <rPh sb="4" eb="6">
      <t>タンイ</t>
    </rPh>
    <rPh sb="6" eb="8">
      <t>ハツネツ</t>
    </rPh>
    <rPh sb="8" eb="9">
      <t>リョウ</t>
    </rPh>
    <phoneticPr fontId="4"/>
  </si>
  <si>
    <t>GJ/千Nm3</t>
    <phoneticPr fontId="2"/>
  </si>
  <si>
    <t>都市ガス投入量
（発熱量換算）</t>
    <rPh sb="0" eb="2">
      <t>トシ</t>
    </rPh>
    <rPh sb="4" eb="6">
      <t>トウニュウ</t>
    </rPh>
    <rPh sb="6" eb="7">
      <t>リョウ</t>
    </rPh>
    <rPh sb="9" eb="11">
      <t>ハツネツ</t>
    </rPh>
    <rPh sb="11" eb="12">
      <t>リョウ</t>
    </rPh>
    <rPh sb="12" eb="14">
      <t>カンザン</t>
    </rPh>
    <phoneticPr fontId="4"/>
  </si>
  <si>
    <t>GJ</t>
    <phoneticPr fontId="2"/>
  </si>
  <si>
    <t>％</t>
    <phoneticPr fontId="2"/>
  </si>
  <si>
    <t>発電効率</t>
    <rPh sb="0" eb="2">
      <t>ハツデン</t>
    </rPh>
    <rPh sb="2" eb="4">
      <t>コウリツ</t>
    </rPh>
    <phoneticPr fontId="4"/>
  </si>
  <si>
    <t>当該コージェネレーション設備の全発電量</t>
    <rPh sb="0" eb="2">
      <t>トウガイ</t>
    </rPh>
    <rPh sb="12" eb="14">
      <t>セツビ</t>
    </rPh>
    <rPh sb="15" eb="16">
      <t>ゼン</t>
    </rPh>
    <rPh sb="16" eb="18">
      <t>ハツデン</t>
    </rPh>
    <rPh sb="18" eb="19">
      <t>リョウ</t>
    </rPh>
    <phoneticPr fontId="4"/>
  </si>
  <si>
    <t>補機使用分の電力の根拠</t>
    <rPh sb="0" eb="2">
      <t>ホキ</t>
    </rPh>
    <rPh sb="2" eb="4">
      <t>シヨウ</t>
    </rPh>
    <rPh sb="4" eb="5">
      <t>ブン</t>
    </rPh>
    <rPh sb="6" eb="8">
      <t>デンリョク</t>
    </rPh>
    <rPh sb="9" eb="11">
      <t>コンキョ</t>
    </rPh>
    <phoneticPr fontId="4"/>
  </si>
  <si>
    <t>実測値</t>
    <rPh sb="0" eb="3">
      <t>ジッソクチ</t>
    </rPh>
    <phoneticPr fontId="2"/>
  </si>
  <si>
    <t>算定値</t>
    <rPh sb="0" eb="2">
      <t>サンテイ</t>
    </rPh>
    <rPh sb="2" eb="3">
      <t>チ</t>
    </rPh>
    <phoneticPr fontId="2"/>
  </si>
  <si>
    <t>決定できない場合</t>
    <rPh sb="0" eb="2">
      <t>ケッテイ</t>
    </rPh>
    <rPh sb="6" eb="8">
      <t>バアイ</t>
    </rPh>
    <phoneticPr fontId="2"/>
  </si>
  <si>
    <t>実測値　　算定値　　決定できない場合</t>
    <rPh sb="0" eb="3">
      <t>ジッソクチ</t>
    </rPh>
    <rPh sb="5" eb="7">
      <t>サンテイ</t>
    </rPh>
    <rPh sb="7" eb="8">
      <t>チ</t>
    </rPh>
    <rPh sb="10" eb="12">
      <t>ケッテイ</t>
    </rPh>
    <rPh sb="16" eb="18">
      <t>バアイ</t>
    </rPh>
    <phoneticPr fontId="2"/>
  </si>
  <si>
    <t>補機使用分の電力量</t>
    <rPh sb="0" eb="2">
      <t>ホキ</t>
    </rPh>
    <rPh sb="2" eb="4">
      <t>シヨウ</t>
    </rPh>
    <rPh sb="4" eb="5">
      <t>ブン</t>
    </rPh>
    <rPh sb="6" eb="8">
      <t>デンリョク</t>
    </rPh>
    <rPh sb="8" eb="9">
      <t>リョウ</t>
    </rPh>
    <phoneticPr fontId="4"/>
  </si>
  <si>
    <t>当該コージェネレーション設備の発電電力量</t>
    <rPh sb="0" eb="2">
      <t>トウガイ</t>
    </rPh>
    <rPh sb="12" eb="14">
      <t>セツビ</t>
    </rPh>
    <rPh sb="15" eb="17">
      <t>ハツデン</t>
    </rPh>
    <rPh sb="17" eb="19">
      <t>デンリョク</t>
    </rPh>
    <rPh sb="19" eb="20">
      <t>リョウ</t>
    </rPh>
    <phoneticPr fontId="4"/>
  </si>
  <si>
    <t>発熱利用率</t>
    <rPh sb="0" eb="2">
      <t>ハツネツ</t>
    </rPh>
    <rPh sb="2" eb="5">
      <t>リヨウリツ</t>
    </rPh>
    <phoneticPr fontId="2"/>
  </si>
  <si>
    <t>発熱利用量</t>
    <rPh sb="0" eb="2">
      <t>ハツネツ</t>
    </rPh>
    <rPh sb="2" eb="4">
      <t>リヨウ</t>
    </rPh>
    <rPh sb="4" eb="5">
      <t>リョウ</t>
    </rPh>
    <phoneticPr fontId="2"/>
  </si>
  <si>
    <t>※記載するコージェネレーション設備について必要な場合は根拠資料を添付すること。</t>
    <rPh sb="1" eb="3">
      <t>キサイ</t>
    </rPh>
    <rPh sb="15" eb="17">
      <t>セツビ</t>
    </rPh>
    <rPh sb="21" eb="23">
      <t>ヒツヨウ</t>
    </rPh>
    <rPh sb="24" eb="26">
      <t>バアイ</t>
    </rPh>
    <rPh sb="27" eb="29">
      <t>コンキョ</t>
    </rPh>
    <rPh sb="29" eb="31">
      <t>シリョウ</t>
    </rPh>
    <rPh sb="32" eb="34">
      <t>テンプ</t>
    </rPh>
    <phoneticPr fontId="4"/>
  </si>
  <si>
    <t>高効率コージェネレーション
の要件（効率％）</t>
    <rPh sb="0" eb="3">
      <t>コウコウリツ</t>
    </rPh>
    <rPh sb="15" eb="17">
      <t>ヨウケン</t>
    </rPh>
    <rPh sb="18" eb="20">
      <t>コウリツ</t>
    </rPh>
    <phoneticPr fontId="2"/>
  </si>
  <si>
    <t>発電効率</t>
  </si>
  <si>
    <t>補機使用分の電力の根拠</t>
  </si>
  <si>
    <t>補機使用分の電力量</t>
    <phoneticPr fontId="2"/>
  </si>
  <si>
    <t>排出係数</t>
    <rPh sb="0" eb="2">
      <t>ハイシュツ</t>
    </rPh>
    <rPh sb="2" eb="4">
      <t>ケイスウ</t>
    </rPh>
    <phoneticPr fontId="2"/>
  </si>
  <si>
    <t>都市ガス投入量（発熱量換算）</t>
    <phoneticPr fontId="2"/>
  </si>
  <si>
    <t>コージェネレーション設備への都市ガス投入量</t>
    <phoneticPr fontId="2"/>
  </si>
  <si>
    <t>選択してください</t>
    <rPh sb="0" eb="2">
      <t>センタク</t>
    </rPh>
    <phoneticPr fontId="2"/>
  </si>
  <si>
    <t>GJ/千Nm3</t>
    <phoneticPr fontId="2"/>
  </si>
  <si>
    <t>％</t>
    <phoneticPr fontId="2"/>
  </si>
  <si>
    <t>％</t>
    <phoneticPr fontId="2"/>
  </si>
  <si>
    <t>都市ガス単位発熱量</t>
    <phoneticPr fontId="2"/>
  </si>
  <si>
    <t>項　　目</t>
    <rPh sb="0" eb="1">
      <t>コウ</t>
    </rPh>
    <rPh sb="3" eb="4">
      <t>メ</t>
    </rPh>
    <phoneticPr fontId="2"/>
  </si>
  <si>
    <t>数　量</t>
    <rPh sb="0" eb="1">
      <t>スウ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</si>
  <si>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</si>
  <si>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t-CO2/千kWh</t>
    <rPh sb="6" eb="7">
      <t>セン</t>
    </rPh>
    <phoneticPr fontId="2"/>
  </si>
  <si>
    <t>t-CO2/GJ</t>
    <phoneticPr fontId="2"/>
  </si>
  <si>
    <t>都市ガス投入量単位</t>
    <rPh sb="0" eb="2">
      <t>トシ</t>
    </rPh>
    <rPh sb="4" eb="6">
      <t>トウニュウ</t>
    </rPh>
    <rPh sb="6" eb="7">
      <t>リョウ</t>
    </rPh>
    <rPh sb="7" eb="9">
      <t>タンイ</t>
    </rPh>
    <phoneticPr fontId="2"/>
  </si>
  <si>
    <t>発熱量換算</t>
    <rPh sb="0" eb="2">
      <t>ハツネツ</t>
    </rPh>
    <rPh sb="2" eb="3">
      <t>リョウ</t>
    </rPh>
    <rPh sb="3" eb="5">
      <t>カンザン</t>
    </rPh>
    <phoneticPr fontId="2"/>
  </si>
  <si>
    <t>補機算定方法</t>
    <rPh sb="0" eb="1">
      <t>ホ</t>
    </rPh>
    <rPh sb="1" eb="2">
      <t>キ</t>
    </rPh>
    <rPh sb="2" eb="4">
      <t>サンテイ</t>
    </rPh>
    <rPh sb="4" eb="6">
      <t>ホウホウ</t>
    </rPh>
    <phoneticPr fontId="2"/>
  </si>
  <si>
    <t>実測値</t>
    <rPh sb="0" eb="2">
      <t>ジッソク</t>
    </rPh>
    <rPh sb="2" eb="3">
      <t>アタイ</t>
    </rPh>
    <phoneticPr fontId="2"/>
  </si>
  <si>
    <t>推定値</t>
    <rPh sb="0" eb="2">
      <t>スイテイ</t>
    </rPh>
    <rPh sb="2" eb="3">
      <t>アタイ</t>
    </rPh>
    <phoneticPr fontId="2"/>
  </si>
  <si>
    <t>排熱利用量</t>
    <rPh sb="0" eb="2">
      <t>ハイネツ</t>
    </rPh>
    <phoneticPr fontId="2"/>
  </si>
  <si>
    <t>-</t>
    <phoneticPr fontId="2"/>
  </si>
  <si>
    <t>高効率コージェネレーション適用条件算定</t>
    <rPh sb="0" eb="3">
      <t>コウコウリツ</t>
    </rPh>
    <rPh sb="13" eb="15">
      <t>テキヨウ</t>
    </rPh>
    <rPh sb="15" eb="17">
      <t>ジョウケン</t>
    </rPh>
    <rPh sb="17" eb="19">
      <t>サンテイ</t>
    </rPh>
    <phoneticPr fontId="2"/>
  </si>
  <si>
    <t>高効率コージェネレーション適用の可否</t>
    <rPh sb="0" eb="3">
      <t>コウコウリツ</t>
    </rPh>
    <rPh sb="13" eb="15">
      <t>テキヨウ</t>
    </rPh>
    <rPh sb="16" eb="18">
      <t>カヒ</t>
    </rPh>
    <phoneticPr fontId="2"/>
  </si>
  <si>
    <t>排熱利用率</t>
    <rPh sb="0" eb="2">
      <t>ハイネツ</t>
    </rPh>
    <phoneticPr fontId="2"/>
  </si>
  <si>
    <t>コージェネレーション設備の全発電量</t>
    <rPh sb="13" eb="14">
      <t>ゼン</t>
    </rPh>
    <phoneticPr fontId="2"/>
  </si>
  <si>
    <t>指定番号</t>
    <rPh sb="0" eb="2">
      <t>シテイ</t>
    </rPh>
    <rPh sb="2" eb="4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</si>
  <si>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</si>
  <si>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設置事業所の名称</t>
    <rPh sb="0" eb="2">
      <t>セッチ</t>
    </rPh>
    <rPh sb="2" eb="5">
      <t>ジギョウショ</t>
    </rPh>
    <rPh sb="6" eb="8">
      <t>メイショウ</t>
    </rPh>
    <phoneticPr fontId="4"/>
  </si>
  <si>
    <t>要件該当エネルギー種</t>
    <rPh sb="0" eb="2">
      <t>ヨウケン</t>
    </rPh>
    <rPh sb="2" eb="4">
      <t>ガイトウ</t>
    </rPh>
    <rPh sb="9" eb="10">
      <t>シュ</t>
    </rPh>
    <phoneticPr fontId="2"/>
  </si>
  <si>
    <t>電気・熱</t>
    <rPh sb="0" eb="2">
      <t>デンキ</t>
    </rPh>
    <rPh sb="3" eb="4">
      <t>ネツ</t>
    </rPh>
    <phoneticPr fontId="2"/>
  </si>
  <si>
    <t>【別紙】</t>
    <rPh sb="1" eb="3">
      <t>ベッシ</t>
    </rPh>
    <phoneticPr fontId="2"/>
  </si>
  <si>
    <t>※別紙に高効率コージェネレーション設備の内容を記載すること。</t>
    <rPh sb="1" eb="3">
      <t>ベッシ</t>
    </rPh>
    <rPh sb="4" eb="7">
      <t>コウコウリツ</t>
    </rPh>
    <rPh sb="17" eb="19">
      <t>セツビ</t>
    </rPh>
    <rPh sb="20" eb="22">
      <t>ナイヨウ</t>
    </rPh>
    <rPh sb="23" eb="25">
      <t>キサイ</t>
    </rPh>
    <phoneticPr fontId="4"/>
  </si>
  <si>
    <t>　算定の根拠となる資料を添付すること。</t>
    <rPh sb="1" eb="3">
      <t>サンテイ</t>
    </rPh>
    <rPh sb="4" eb="6">
      <t>コンキョ</t>
    </rPh>
    <rPh sb="9" eb="11">
      <t>シリョウ</t>
    </rPh>
    <rPh sb="12" eb="14">
      <t>テンプ</t>
    </rPh>
    <phoneticPr fontId="4"/>
  </si>
  <si>
    <t>事業所外供給の総量</t>
    <rPh sb="0" eb="3">
      <t>ジギョウショ</t>
    </rPh>
    <rPh sb="3" eb="4">
      <t>ガイ</t>
    </rPh>
    <rPh sb="4" eb="6">
      <t>キョウキュウ</t>
    </rPh>
    <rPh sb="7" eb="9">
      <t>ソウリョウ</t>
    </rPh>
    <phoneticPr fontId="2"/>
  </si>
  <si>
    <t>高効率コージェネレーションによる
事業所外供給量</t>
    <rPh sb="0" eb="3">
      <t>コウコウリツ</t>
    </rPh>
    <rPh sb="17" eb="20">
      <t>ジギョウショ</t>
    </rPh>
    <rPh sb="20" eb="21">
      <t>ガイ</t>
    </rPh>
    <rPh sb="21" eb="23">
      <t>キョウキュウ</t>
    </rPh>
    <rPh sb="23" eb="24">
      <t>リョウ</t>
    </rPh>
    <phoneticPr fontId="2"/>
  </si>
  <si>
    <t>設備番号</t>
    <rPh sb="0" eb="2">
      <t>セツビ</t>
    </rPh>
    <rPh sb="2" eb="4">
      <t>バンゴウ</t>
    </rPh>
    <phoneticPr fontId="2"/>
  </si>
  <si>
    <t>合計</t>
    <rPh sb="0" eb="2">
      <t>ゴウケイ</t>
    </rPh>
    <phoneticPr fontId="2"/>
  </si>
  <si>
    <t>補機使用分を除くコージェネレーション設備の発電電力量</t>
    <rPh sb="0" eb="1">
      <t>ホ</t>
    </rPh>
    <rPh sb="1" eb="2">
      <t>キ</t>
    </rPh>
    <rPh sb="2" eb="4">
      <t>シヨウ</t>
    </rPh>
    <rPh sb="4" eb="5">
      <t>ブン</t>
    </rPh>
    <rPh sb="6" eb="7">
      <t>ノゾ</t>
    </rPh>
    <phoneticPr fontId="2"/>
  </si>
  <si>
    <t>都市ガス</t>
    <rPh sb="0" eb="2">
      <t>トシ</t>
    </rPh>
    <phoneticPr fontId="2"/>
  </si>
  <si>
    <t>全発電量</t>
    <rPh sb="0" eb="1">
      <t>ゼン</t>
    </rPh>
    <rPh sb="1" eb="3">
      <t>ハツデン</t>
    </rPh>
    <rPh sb="3" eb="4">
      <t>リョウ</t>
    </rPh>
    <phoneticPr fontId="2"/>
  </si>
  <si>
    <t>補機除外</t>
    <rPh sb="0" eb="1">
      <t>ホ</t>
    </rPh>
    <rPh sb="1" eb="2">
      <t>キ</t>
    </rPh>
    <rPh sb="2" eb="4">
      <t>ジョガイ</t>
    </rPh>
    <phoneticPr fontId="2"/>
  </si>
  <si>
    <t>-</t>
    <phoneticPr fontId="2"/>
  </si>
  <si>
    <t>高効率コージェネレーション
適用の可否</t>
    <phoneticPr fontId="4"/>
  </si>
  <si>
    <t>第１計画期間</t>
    <rPh sb="0" eb="1">
      <t>ダイ</t>
    </rPh>
    <rPh sb="2" eb="3">
      <t>ケイ</t>
    </rPh>
    <rPh sb="3" eb="4">
      <t>カク</t>
    </rPh>
    <rPh sb="4" eb="6">
      <t>キカン</t>
    </rPh>
    <phoneticPr fontId="2"/>
  </si>
  <si>
    <t>第１計画期間</t>
    <rPh sb="0" eb="1">
      <t>ダイ</t>
    </rPh>
    <rPh sb="2" eb="4">
      <t>ケイカク</t>
    </rPh>
    <rPh sb="4" eb="6">
      <t>キカン</t>
    </rPh>
    <phoneticPr fontId="2"/>
  </si>
  <si>
    <t>＜まとめ＞</t>
    <phoneticPr fontId="2"/>
  </si>
  <si>
    <t>高効率コージェネレーション
要件確認</t>
    <rPh sb="14" eb="16">
      <t>ヨウケン</t>
    </rPh>
    <rPh sb="16" eb="18">
      <t>カクニン</t>
    </rPh>
    <phoneticPr fontId="4"/>
  </si>
  <si>
    <t>kWh</t>
    <phoneticPr fontId="2"/>
  </si>
  <si>
    <t>MJ</t>
    <phoneticPr fontId="2"/>
  </si>
  <si>
    <t>供給事業者による高効率コージェネレーション要件確認書</t>
    <rPh sb="0" eb="2">
      <t>キョウキュウ</t>
    </rPh>
    <rPh sb="2" eb="5">
      <t>ジギョウシャ</t>
    </rPh>
    <rPh sb="8" eb="11">
      <t>コウコウリツ</t>
    </rPh>
    <rPh sb="21" eb="23">
      <t>ヨウケン</t>
    </rPh>
    <rPh sb="23" eb="26">
      <t>カクニンショ</t>
    </rPh>
    <phoneticPr fontId="4"/>
  </si>
  <si>
    <t>事業所外供給の総量に
占める高効率コージェネレーションシステムの割合</t>
    <rPh sb="0" eb="3">
      <t>ジギョウショ</t>
    </rPh>
    <rPh sb="3" eb="4">
      <t>ガイ</t>
    </rPh>
    <rPh sb="4" eb="6">
      <t>キョウキュウ</t>
    </rPh>
    <rPh sb="7" eb="9">
      <t>ソウリョウ</t>
    </rPh>
    <rPh sb="11" eb="12">
      <t>シ</t>
    </rPh>
    <rPh sb="14" eb="17">
      <t>コウコウリツ</t>
    </rPh>
    <rPh sb="32" eb="34">
      <t>ワリアイ</t>
    </rPh>
    <phoneticPr fontId="2"/>
  </si>
  <si>
    <t>高効率コージェネレーションシステムの排出係数</t>
    <rPh sb="0" eb="3">
      <t>コウコウリツ</t>
    </rPh>
    <rPh sb="18" eb="20">
      <t>ハイシュツ</t>
    </rPh>
    <rPh sb="20" eb="22">
      <t>ケイスウ</t>
    </rPh>
    <phoneticPr fontId="2"/>
  </si>
  <si>
    <t>熱のエネルギー効率
（熱供給事業者に限る）</t>
    <rPh sb="11" eb="12">
      <t>ネツ</t>
    </rPh>
    <rPh sb="12" eb="14">
      <t>キョウキュウ</t>
    </rPh>
    <rPh sb="14" eb="17">
      <t>ジギョウシャ</t>
    </rPh>
    <rPh sb="18" eb="19">
      <t>カギ</t>
    </rPh>
    <phoneticPr fontId="2"/>
  </si>
  <si>
    <t>コージェネレーション設備仕様内訳一覧表</t>
    <rPh sb="16" eb="18">
      <t>イチラン</t>
    </rPh>
    <rPh sb="18" eb="19">
      <t>ヒョウ</t>
    </rPh>
    <phoneticPr fontId="2"/>
  </si>
  <si>
    <t>↑中圧</t>
    <rPh sb="1" eb="3">
      <t>チュウアツ</t>
    </rPh>
    <phoneticPr fontId="2"/>
  </si>
  <si>
    <t>↑低圧</t>
    <rPh sb="1" eb="3">
      <t>テイアツ</t>
    </rPh>
    <phoneticPr fontId="2"/>
  </si>
  <si>
    <t>圧力補正</t>
    <rPh sb="0" eb="2">
      <t>アツリョク</t>
    </rPh>
    <rPh sb="2" eb="4">
      <t>ホセイ</t>
    </rPh>
    <phoneticPr fontId="2"/>
  </si>
  <si>
    <t>Nm3</t>
    <phoneticPr fontId="2"/>
  </si>
  <si>
    <t>m3</t>
    <phoneticPr fontId="2"/>
  </si>
  <si>
    <t>圧力補正なし</t>
    <rPh sb="0" eb="2">
      <t>アツリョク</t>
    </rPh>
    <rPh sb="2" eb="4">
      <t>ホセイ</t>
    </rPh>
    <phoneticPr fontId="2"/>
  </si>
  <si>
    <t>圧力補正あり</t>
    <rPh sb="0" eb="2">
      <t>アツリョク</t>
    </rPh>
    <rPh sb="2" eb="4">
      <t>ホセイ</t>
    </rPh>
    <phoneticPr fontId="2"/>
  </si>
  <si>
    <t>Nm3</t>
    <phoneticPr fontId="2"/>
  </si>
  <si>
    <t>コージェネレーション設備への都市ガスメーターの圧力補正</t>
    <rPh sb="10" eb="12">
      <t>セツビ</t>
    </rPh>
    <rPh sb="14" eb="16">
      <t>トシ</t>
    </rPh>
    <rPh sb="23" eb="25">
      <t>アツリョク</t>
    </rPh>
    <rPh sb="25" eb="27">
      <t>ホセイ</t>
    </rPh>
    <phoneticPr fontId="2"/>
  </si>
  <si>
    <t>コージェネレーション設備への都市ガスメーターの圧力補正</t>
    <rPh sb="10" eb="12">
      <t>セツビ</t>
    </rPh>
    <phoneticPr fontId="2"/>
  </si>
  <si>
    <t>コージェネレーション設備への都市ガスメーターの圧力補正</t>
    <rPh sb="10" eb="12">
      <t>セツビ</t>
    </rPh>
    <rPh sb="14" eb="16">
      <t>トシ</t>
    </rPh>
    <phoneticPr fontId="2"/>
  </si>
  <si>
    <t>kWh</t>
    <phoneticPr fontId="2"/>
  </si>
  <si>
    <t>（日本産業規格Ａ列４番）</t>
    <rPh sb="3" eb="5">
      <t>サンギョウ</t>
    </rPh>
    <phoneticPr fontId="2"/>
  </si>
  <si>
    <t>第２、第３計画期間</t>
  </si>
  <si>
    <t>第２、第３計画期間</t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</si>
</sst>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0_ "/>
    <numFmt numFmtId="177" formatCode="0.00_ "/>
    <numFmt numFmtId="178" formatCode="0.0_ "/>
    <numFmt numFmtId="179" formatCode="0_ "/>
    <numFmt numFmtId="180" formatCode="#,##0.0;[Red]\-#,##0.0"/>
    <numFmt numFmtId="181" formatCode="#,##0.000;[Red]\-#,##0.00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15"/>
      <name val="ＭＳ 明朝"/>
      <family val="1"/>
      <charset val="128"/>
    </font>
    <font>
      <sz val="11"/>
      <name val="HG丸ｺﾞｼｯｸM-PRO"/>
      <family val="3"/>
      <charset val="128"/>
    </font>
    <font>
      <sz val="2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3" fillId="0" borderId="0">
      <alignment vertical="center"/>
    </xf>
  </cellStyleXfs>
  <cellXfs count="275">
    <xf numFmtId="0" fontId="0" fillId="0" borderId="0" xfId="0"/>
    <xf numFmtId="0" fontId="3" fillId="0" borderId="0" xfId="0" applyFont="1" applyProtection="1"/>
    <xf numFmtId="0" fontId="3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0" xfId="0" applyFont="1" applyAlignment="1" applyProtection="1">
      <alignment horizontal="right" vertical="center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0" xfId="0" applyFont="1" applyFill="1" applyBorder="1" applyProtection="1"/>
    <xf numFmtId="0" fontId="3" fillId="2" borderId="3" xfId="0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3" fillId="2" borderId="1" xfId="0" applyFont="1" applyFill="1" applyBorder="1" applyProtection="1"/>
    <xf numFmtId="0" fontId="3" fillId="2" borderId="7" xfId="0" applyFont="1" applyFill="1" applyBorder="1" applyAlignment="1" applyProtection="1">
      <alignment vertical="center"/>
    </xf>
    <xf numFmtId="0" fontId="3" fillId="2" borderId="4" xfId="0" applyFont="1" applyFill="1" applyBorder="1" applyProtection="1"/>
    <xf numFmtId="0" fontId="3" fillId="2" borderId="5" xfId="0" applyFont="1" applyFill="1" applyBorder="1" applyAlignment="1" applyProtection="1">
      <alignment vertical="center"/>
    </xf>
    <xf numFmtId="0" fontId="3" fillId="2" borderId="2" xfId="0" applyFont="1" applyFill="1" applyBorder="1" applyProtection="1"/>
    <xf numFmtId="0" fontId="3" fillId="2" borderId="7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distributed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Protection="1"/>
    <xf numFmtId="0" fontId="5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3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0" borderId="6" xfId="0" applyFont="1" applyBorder="1" applyProtection="1"/>
    <xf numFmtId="179" fontId="0" fillId="0" borderId="0" xfId="0" applyNumberFormat="1"/>
    <xf numFmtId="0" fontId="0" fillId="3" borderId="0" xfId="0" applyFill="1"/>
    <xf numFmtId="0" fontId="3" fillId="2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178" fontId="3" fillId="0" borderId="0" xfId="0" applyNumberFormat="1" applyFont="1" applyProtection="1"/>
    <xf numFmtId="177" fontId="3" fillId="0" borderId="0" xfId="0" applyNumberFormat="1" applyFont="1" applyProtection="1"/>
    <xf numFmtId="0" fontId="3" fillId="0" borderId="3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right" vertical="center"/>
    </xf>
    <xf numFmtId="0" fontId="0" fillId="2" borderId="0" xfId="0" applyFill="1" applyAlignment="1" applyProtection="1">
      <alignment horizontal="right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10" fillId="0" borderId="0" xfId="0" applyFont="1" applyAlignment="1" applyProtection="1">
      <alignment horizontal="left"/>
    </xf>
    <xf numFmtId="0" fontId="10" fillId="0" borderId="13" xfId="0" applyFont="1" applyBorder="1" applyAlignment="1" applyProtection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/>
    <xf numFmtId="0" fontId="10" fillId="0" borderId="8" xfId="0" applyFont="1" applyBorder="1" applyAlignment="1" applyProtection="1"/>
    <xf numFmtId="0" fontId="0" fillId="0" borderId="8" xfId="0" applyBorder="1" applyProtection="1"/>
    <xf numFmtId="0" fontId="10" fillId="0" borderId="8" xfId="0" applyFont="1" applyBorder="1" applyProtection="1"/>
    <xf numFmtId="0" fontId="10" fillId="0" borderId="0" xfId="0" applyFont="1" applyBorder="1" applyProtection="1"/>
    <xf numFmtId="0" fontId="1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vertical="center"/>
    </xf>
    <xf numFmtId="0" fontId="0" fillId="0" borderId="15" xfId="0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38" fontId="10" fillId="0" borderId="12" xfId="1" applyFont="1" applyBorder="1" applyAlignment="1" applyProtection="1">
      <alignment horizontal="center" vertical="center"/>
    </xf>
    <xf numFmtId="181" fontId="12" fillId="0" borderId="12" xfId="1" applyNumberFormat="1" applyFont="1" applyBorder="1" applyAlignment="1" applyProtection="1">
      <alignment vertical="center"/>
    </xf>
    <xf numFmtId="0" fontId="0" fillId="0" borderId="17" xfId="0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181" fontId="12" fillId="0" borderId="18" xfId="1" applyNumberFormat="1" applyFont="1" applyBorder="1" applyAlignment="1" applyProtection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horizontal="left" vertical="center"/>
    </xf>
    <xf numFmtId="0" fontId="10" fillId="4" borderId="9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distributed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distributed" vertical="center" wrapText="1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 applyProtection="1">
      <alignment vertical="center" wrapText="1"/>
      <protection locked="0"/>
    </xf>
    <xf numFmtId="0" fontId="0" fillId="4" borderId="7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178" fontId="3" fillId="2" borderId="1" xfId="0" applyNumberFormat="1" applyFont="1" applyFill="1" applyBorder="1" applyAlignment="1" applyProtection="1">
      <alignment vertical="center" wrapText="1"/>
    </xf>
    <xf numFmtId="178" fontId="0" fillId="0" borderId="6" xfId="0" applyNumberFormat="1" applyBorder="1" applyAlignment="1" applyProtection="1">
      <alignment vertical="center" wrapText="1"/>
    </xf>
    <xf numFmtId="178" fontId="0" fillId="0" borderId="7" xfId="0" applyNumberFormat="1" applyBorder="1" applyAlignment="1" applyProtection="1">
      <alignment vertical="center" wrapText="1"/>
    </xf>
    <xf numFmtId="178" fontId="0" fillId="0" borderId="4" xfId="0" applyNumberFormat="1" applyBorder="1" applyAlignment="1" applyProtection="1">
      <alignment vertical="center" wrapText="1"/>
    </xf>
    <xf numFmtId="178" fontId="0" fillId="0" borderId="8" xfId="0" applyNumberFormat="1" applyBorder="1" applyAlignment="1" applyProtection="1">
      <alignment vertical="center" wrapText="1"/>
    </xf>
    <xf numFmtId="178" fontId="0" fillId="0" borderId="5" xfId="0" applyNumberFormat="1" applyBorder="1" applyAlignment="1" applyProtection="1">
      <alignment vertical="center" wrapText="1"/>
    </xf>
    <xf numFmtId="0" fontId="0" fillId="0" borderId="6" xfId="0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0" fillId="0" borderId="8" xfId="0" applyBorder="1" applyAlignment="1" applyProtection="1">
      <alignment horizontal="distributed" vertical="center"/>
    </xf>
    <xf numFmtId="176" fontId="3" fillId="2" borderId="1" xfId="0" applyNumberFormat="1" applyFont="1" applyFill="1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8" xfId="0" applyFont="1" applyBorder="1" applyAlignment="1" applyProtection="1">
      <alignment horizontal="distributed" vertical="center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0" xfId="0" applyFont="1" applyAlignment="1" applyProtection="1">
      <alignment horizontal="distributed" vertical="center" wrapText="1"/>
    </xf>
    <xf numFmtId="0" fontId="6" fillId="0" borderId="8" xfId="0" applyFont="1" applyBorder="1" applyAlignment="1" applyProtection="1">
      <alignment horizontal="distributed" vertical="center" wrapText="1"/>
    </xf>
    <xf numFmtId="176" fontId="3" fillId="0" borderId="6" xfId="0" applyNumberFormat="1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178" fontId="3" fillId="2" borderId="1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Border="1" applyAlignment="1" applyProtection="1">
      <alignment horizontal="center" vertical="center" wrapText="1"/>
    </xf>
    <xf numFmtId="178" fontId="0" fillId="0" borderId="7" xfId="0" applyNumberFormat="1" applyBorder="1" applyAlignment="1" applyProtection="1">
      <alignment horizontal="center" vertical="center" wrapText="1"/>
    </xf>
    <xf numFmtId="178" fontId="0" fillId="0" borderId="4" xfId="0" applyNumberFormat="1" applyBorder="1" applyAlignment="1" applyProtection="1">
      <alignment horizontal="center" vertical="center" wrapText="1"/>
    </xf>
    <xf numFmtId="178" fontId="0" fillId="0" borderId="8" xfId="0" applyNumberFormat="1" applyBorder="1" applyAlignment="1" applyProtection="1">
      <alignment horizontal="center" vertical="center" wrapText="1"/>
    </xf>
    <xf numFmtId="178" fontId="0" fillId="0" borderId="5" xfId="0" applyNumberFormat="1" applyBorder="1" applyAlignment="1" applyProtection="1">
      <alignment horizontal="center" vertic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justify" vertical="center" wrapText="1"/>
    </xf>
    <xf numFmtId="0" fontId="6" fillId="2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/>
    <xf numFmtId="0" fontId="10" fillId="0" borderId="21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38" fontId="10" fillId="4" borderId="21" xfId="1" applyFont="1" applyFill="1" applyBorder="1" applyAlignment="1" applyProtection="1">
      <alignment vertical="center"/>
      <protection locked="0"/>
    </xf>
    <xf numFmtId="38" fontId="10" fillId="4" borderId="16" xfId="1" applyFont="1" applyFill="1" applyBorder="1" applyAlignment="1" applyProtection="1">
      <alignment vertical="center"/>
      <protection locked="0"/>
    </xf>
    <xf numFmtId="38" fontId="10" fillId="0" borderId="21" xfId="1" applyFont="1" applyFill="1" applyBorder="1" applyAlignment="1" applyProtection="1">
      <alignment vertical="center"/>
    </xf>
    <xf numFmtId="38" fontId="10" fillId="0" borderId="16" xfId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0" fillId="4" borderId="24" xfId="0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0" fillId="0" borderId="24" xfId="0" applyBorder="1" applyAlignment="1" applyProtection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2" xfId="0" applyBorder="1" applyAlignment="1" applyProtection="1">
      <alignment vertical="center"/>
    </xf>
    <xf numFmtId="38" fontId="10" fillId="4" borderId="33" xfId="1" applyFont="1" applyFill="1" applyBorder="1" applyAlignment="1" applyProtection="1">
      <alignment vertical="center"/>
      <protection locked="0"/>
    </xf>
    <xf numFmtId="38" fontId="10" fillId="4" borderId="34" xfId="1" applyFont="1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40" fontId="10" fillId="0" borderId="21" xfId="1" applyNumberFormat="1" applyFont="1" applyBorder="1" applyAlignment="1" applyProtection="1">
      <alignment vertical="center"/>
    </xf>
    <xf numFmtId="0" fontId="10" fillId="4" borderId="26" xfId="0" applyFont="1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180" fontId="10" fillId="0" borderId="21" xfId="1" applyNumberFormat="1" applyFont="1" applyBorder="1" applyAlignment="1" applyProtection="1">
      <alignment vertical="center"/>
    </xf>
    <xf numFmtId="0" fontId="0" fillId="4" borderId="34" xfId="0" applyFill="1" applyBorder="1" applyAlignment="1" applyProtection="1">
      <alignment vertical="center"/>
      <protection locked="0"/>
    </xf>
    <xf numFmtId="38" fontId="10" fillId="0" borderId="21" xfId="1" applyFont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3" fillId="2" borderId="2" xfId="0" applyFont="1" applyFill="1" applyBorder="1" applyAlignment="1" applyProtection="1">
      <alignment horizontal="distributed" vertical="center"/>
    </xf>
    <xf numFmtId="0" fontId="0" fillId="0" borderId="0" xfId="0" applyAlignment="1">
      <alignment horizontal="distributed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distributed" vertical="center"/>
    </xf>
    <xf numFmtId="0" fontId="3" fillId="2" borderId="0" xfId="0" applyFont="1" applyFill="1" applyBorder="1" applyAlignment="1" applyProtection="1"/>
    <xf numFmtId="0" fontId="0" fillId="0" borderId="0" xfId="0" applyAlignment="1"/>
    <xf numFmtId="0" fontId="3" fillId="2" borderId="6" xfId="0" applyFont="1" applyFill="1" applyBorder="1" applyAlignment="1" applyProtection="1">
      <alignment vertical="center" textRotation="255"/>
    </xf>
    <xf numFmtId="0" fontId="0" fillId="0" borderId="0" xfId="0" applyAlignment="1">
      <alignment vertical="center" textRotation="255"/>
    </xf>
    <xf numFmtId="0" fontId="0" fillId="0" borderId="8" xfId="0" applyBorder="1" applyAlignment="1">
      <alignment vertical="center" textRotation="255"/>
    </xf>
    <xf numFmtId="0" fontId="8" fillId="2" borderId="0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171450</xdr:colOff>
      <xdr:row>6</xdr:row>
      <xdr:rowOff>0</xdr:rowOff>
    </xdr:from>
    <xdr:to>
      <xdr:col>36</xdr:col>
      <xdr:colOff>19050</xdr:colOff>
      <xdr:row>6</xdr:row>
      <xdr:rowOff>0</xdr:rowOff>
    </xdr:to>
    <xdr:sp macro="" textlink="">
      <xdr:nvSpPr>
        <xdr:cNvPr id="11321" name="AutoShape 11"/>
        <xdr:cNvSpPr>
          <a:spLocks noChangeArrowheads="1"/>
        </xdr:cNvSpPr>
      </xdr:nvSpPr>
      <xdr:spPr bwMode="auto">
        <a:xfrm>
          <a:off x="3552825" y="1095375"/>
          <a:ext cx="27622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171450</xdr:colOff>
      <xdr:row>3</xdr:row>
      <xdr:rowOff>0</xdr:rowOff>
    </xdr:from>
    <xdr:to>
      <xdr:col>39</xdr:col>
      <xdr:colOff>19050</xdr:colOff>
      <xdr:row>3</xdr:row>
      <xdr:rowOff>0</xdr:rowOff>
    </xdr:to>
    <xdr:sp macro="" textlink="">
      <xdr:nvSpPr>
        <xdr:cNvPr id="7223" name="AutoShape 11"/>
        <xdr:cNvSpPr>
          <a:spLocks noChangeArrowheads="1"/>
        </xdr:cNvSpPr>
      </xdr:nvSpPr>
      <xdr:spPr bwMode="auto">
        <a:xfrm>
          <a:off x="3895725" y="466725"/>
          <a:ext cx="23431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BA49"/>
  <sheetViews>
    <sheetView showGridLines="0" tabSelected="1" view="pageBreakPreview" zoomScale="115" zoomScaleNormal="70" zoomScaleSheetLayoutView="115" workbookViewId="0"/>
  </sheetViews>
  <sheetFormatPr defaultRowHeight="16.5" customHeight="1" x14ac:dyDescent="0.15"/>
  <cols>
    <col min="1" max="1" width="2.375" style="1" customWidth="1"/>
    <col min="2" max="2" width="0.5" style="1" customWidth="1"/>
    <col min="3" max="3" width="1.25" style="1" customWidth="1"/>
    <col min="4" max="11" width="2.875" style="1" customWidth="1"/>
    <col min="12" max="12" width="1.25" style="1" customWidth="1"/>
    <col min="13" max="14" width="2.875" style="1" customWidth="1"/>
    <col min="15" max="15" width="1.25" style="1" customWidth="1"/>
    <col min="16" max="36" width="2.25" style="1" customWidth="1"/>
    <col min="37" max="37" width="2.375" style="1" customWidth="1"/>
    <col min="38" max="38" width="0.625" style="1" customWidth="1"/>
    <col min="39" max="45" width="2.375" style="1" customWidth="1"/>
    <col min="46" max="46" width="2.25" style="1" customWidth="1"/>
    <col min="47" max="47" width="15.25" style="1" hidden="1" customWidth="1"/>
    <col min="48" max="48" width="9.5" style="1" hidden="1" customWidth="1"/>
    <col min="49" max="53" width="0" style="1" hidden="1" customWidth="1"/>
    <col min="54" max="16384" width="9" style="1"/>
  </cols>
  <sheetData>
    <row r="2" spans="2:38" ht="3.75" customHeight="1" x14ac:dyDescent="0.15"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</row>
    <row r="3" spans="2:38" ht="16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91"/>
      <c r="AB3" s="91"/>
      <c r="AC3" s="91"/>
      <c r="AD3" s="10" t="s">
        <v>0</v>
      </c>
      <c r="AE3" s="91"/>
      <c r="AF3" s="92"/>
      <c r="AG3" s="10" t="s">
        <v>1</v>
      </c>
      <c r="AH3" s="91"/>
      <c r="AI3" s="91"/>
      <c r="AJ3" s="10" t="s">
        <v>2</v>
      </c>
      <c r="AK3" s="10"/>
      <c r="AL3" s="11"/>
    </row>
    <row r="4" spans="2:38" ht="16.5" customHeight="1" x14ac:dyDescent="0.15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5"/>
      <c r="AB4" s="45"/>
      <c r="AC4" s="45"/>
      <c r="AD4" s="10"/>
      <c r="AE4" s="45"/>
      <c r="AF4" s="46"/>
      <c r="AG4" s="10"/>
      <c r="AH4" s="45"/>
      <c r="AI4" s="45"/>
      <c r="AJ4" s="10"/>
      <c r="AK4" s="10"/>
      <c r="AL4" s="11"/>
    </row>
    <row r="5" spans="2:38" ht="16.5" customHeight="1" x14ac:dyDescent="0.15"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0"/>
      <c r="AL5" s="11"/>
    </row>
    <row r="6" spans="2:38" ht="16.5" customHeight="1" x14ac:dyDescent="0.15">
      <c r="B6" s="3"/>
      <c r="C6" s="89" t="s">
        <v>127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11"/>
    </row>
    <row r="7" spans="2:38" ht="16.5" customHeight="1" x14ac:dyDescent="0.15">
      <c r="B7" s="3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11"/>
    </row>
    <row r="8" spans="2:38" ht="16.5" customHeight="1" x14ac:dyDescent="0.15"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</row>
    <row r="9" spans="2:38" ht="16.5" customHeight="1" x14ac:dyDescent="0.15">
      <c r="B9" s="3"/>
      <c r="C9" s="10"/>
      <c r="D9" s="148" t="s">
        <v>5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1"/>
    </row>
    <row r="10" spans="2:38" ht="16.5" customHeight="1" x14ac:dyDescent="0.15">
      <c r="B10" s="3"/>
      <c r="C10" s="10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1"/>
    </row>
    <row r="11" spans="2:38" ht="16.5" customHeight="1" x14ac:dyDescent="0.15">
      <c r="B11" s="3"/>
      <c r="C11" s="10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1"/>
    </row>
    <row r="12" spans="2:38" ht="16.5" customHeight="1" x14ac:dyDescent="0.15">
      <c r="B12" s="3"/>
      <c r="C12" s="14"/>
      <c r="D12" s="90" t="s">
        <v>105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15"/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5"/>
      <c r="AL12" s="11"/>
    </row>
    <row r="13" spans="2:38" ht="16.5" customHeight="1" x14ac:dyDescent="0.15">
      <c r="B13" s="3"/>
      <c r="C13" s="16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17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8"/>
      <c r="AL13" s="11"/>
    </row>
    <row r="14" spans="2:38" ht="16.5" customHeight="1" x14ac:dyDescent="0.15">
      <c r="B14" s="3"/>
      <c r="C14" s="14"/>
      <c r="D14" s="81" t="s">
        <v>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15"/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5"/>
      <c r="AL14" s="11"/>
    </row>
    <row r="15" spans="2:38" ht="16.5" customHeight="1" x14ac:dyDescent="0.15">
      <c r="B15" s="3"/>
      <c r="C15" s="16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17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  <c r="AL15" s="11"/>
    </row>
    <row r="16" spans="2:38" ht="16.5" customHeight="1" x14ac:dyDescent="0.15">
      <c r="B16" s="3"/>
      <c r="C16" s="14"/>
      <c r="D16" s="90" t="s">
        <v>8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15"/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4"/>
      <c r="AL16" s="11"/>
    </row>
    <row r="17" spans="2:53" ht="16.5" customHeight="1" x14ac:dyDescent="0.15">
      <c r="B17" s="3"/>
      <c r="C17" s="16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17"/>
      <c r="P17" s="145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7"/>
      <c r="AL17" s="11"/>
    </row>
    <row r="18" spans="2:53" ht="16.5" customHeight="1" x14ac:dyDescent="0.15">
      <c r="B18" s="3"/>
      <c r="C18" s="14"/>
      <c r="D18" s="90" t="s">
        <v>124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19"/>
      <c r="P18" s="105" t="str">
        <f>IF(AND(AV25="",AV26=""),"",2.17*AV25+AV26)</f>
        <v/>
      </c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7"/>
      <c r="AF18" s="120" t="s">
        <v>119</v>
      </c>
      <c r="AG18" s="115"/>
      <c r="AH18" s="115"/>
      <c r="AI18" s="115"/>
      <c r="AJ18" s="115"/>
      <c r="AK18" s="116"/>
      <c r="AL18" s="11"/>
      <c r="AU18" s="1" t="s">
        <v>113</v>
      </c>
      <c r="AV18" s="1">
        <v>1</v>
      </c>
      <c r="AW18" s="1">
        <v>2</v>
      </c>
      <c r="AX18" s="1">
        <v>3</v>
      </c>
      <c r="AY18" s="1">
        <v>4</v>
      </c>
      <c r="AZ18" s="1">
        <v>5</v>
      </c>
      <c r="BA18" s="1" t="s">
        <v>114</v>
      </c>
    </row>
    <row r="19" spans="2:53" ht="16.5" customHeight="1" x14ac:dyDescent="0.15">
      <c r="B19" s="3"/>
      <c r="C19" s="16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20"/>
      <c r="P19" s="108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10"/>
      <c r="AF19" s="117"/>
      <c r="AG19" s="118"/>
      <c r="AH19" s="118"/>
      <c r="AI19" s="118"/>
      <c r="AJ19" s="118"/>
      <c r="AK19" s="119"/>
      <c r="AL19" s="11"/>
      <c r="AU19" s="1" t="s">
        <v>116</v>
      </c>
      <c r="AV19" s="1" t="str">
        <f>IF(コージェネレーション設備仕様内訳一覧表【別紙】!F13="","",コージェネレーション設備仕様内訳一覧表【別紙】!F13)</f>
        <v/>
      </c>
      <c r="AW19" s="1" t="str">
        <f>IF(コージェネレーション設備仕様内訳一覧表【別紙】!F29="","",コージェネレーション設備仕様内訳一覧表【別紙】!F29)</f>
        <v/>
      </c>
      <c r="AX19" s="1" t="str">
        <f>IF(コージェネレーション設備仕様内訳一覧表【別紙】!F45="","",コージェネレーション設備仕様内訳一覧表【別紙】!F45)</f>
        <v/>
      </c>
      <c r="AY19" s="1" t="str">
        <f>IF(コージェネレーション設備仕様内訳一覧表【別紙】!F61="","",コージェネレーション設備仕様内訳一覧表【別紙】!F61)</f>
        <v/>
      </c>
      <c r="AZ19" s="1" t="str">
        <f>IF(コージェネレーション設備仕様内訳一覧表【別紙】!F77="","",コージェネレーション設備仕様内訳一覧表【別紙】!F77)</f>
        <v/>
      </c>
      <c r="BA19" s="1">
        <f>SUM(AV19:AZ19)</f>
        <v>0</v>
      </c>
    </row>
    <row r="20" spans="2:53" ht="16.5" customHeight="1" x14ac:dyDescent="0.15">
      <c r="B20" s="3"/>
      <c r="C20" s="14"/>
      <c r="D20" s="90" t="s">
        <v>120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19"/>
      <c r="P20" s="136" t="str">
        <f>IF(P18="","",IF(P18&gt;87,"適用可","適用不可"))</f>
        <v/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8"/>
      <c r="AF20" s="120" t="s">
        <v>119</v>
      </c>
      <c r="AG20" s="115"/>
      <c r="AH20" s="115"/>
      <c r="AI20" s="115"/>
      <c r="AJ20" s="115"/>
      <c r="AK20" s="116"/>
      <c r="AL20" s="11"/>
      <c r="AU20" s="1" t="s">
        <v>117</v>
      </c>
      <c r="AV20" s="1" t="str">
        <f>IF(コージェネレーション設備仕様内訳一覧表【別紙】!F15="","",コージェネレーション設備仕様内訳一覧表【別紙】!F15)</f>
        <v/>
      </c>
      <c r="AW20" s="1" t="str">
        <f>IF(コージェネレーション設備仕様内訳一覧表【別紙】!F31="","",コージェネレーション設備仕様内訳一覧表【別紙】!F31)</f>
        <v/>
      </c>
      <c r="AX20" s="1" t="str">
        <f>IF(コージェネレーション設備仕様内訳一覧表【別紙】!F47="","",コージェネレーション設備仕様内訳一覧表【別紙】!F47)</f>
        <v/>
      </c>
      <c r="AY20" s="1" t="str">
        <f>IF(コージェネレーション設備仕様内訳一覧表【別紙】!F63="","",コージェネレーション設備仕様内訳一覧表【別紙】!F63)</f>
        <v/>
      </c>
      <c r="AZ20" s="1" t="str">
        <f>IF(コージェネレーション設備仕様内訳一覧表【別紙】!F79="","",コージェネレーション設備仕様内訳一覧表【別紙】!F79)</f>
        <v/>
      </c>
      <c r="BA20" s="1">
        <f>SUM(AV20:AZ20)</f>
        <v>0</v>
      </c>
    </row>
    <row r="21" spans="2:53" ht="16.5" customHeight="1" x14ac:dyDescent="0.15">
      <c r="B21" s="3"/>
      <c r="C21" s="16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20"/>
      <c r="P21" s="13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1"/>
      <c r="AF21" s="117"/>
      <c r="AG21" s="118"/>
      <c r="AH21" s="118"/>
      <c r="AI21" s="118"/>
      <c r="AJ21" s="118"/>
      <c r="AK21" s="119"/>
      <c r="AL21" s="11"/>
      <c r="AU21" s="1" t="s">
        <v>118</v>
      </c>
      <c r="AV21" s="1" t="str">
        <f>IF(コージェネレーション設備仕様内訳一覧表【別紙】!F18="","",コージェネレーション設備仕様内訳一覧表【別紙】!F18)</f>
        <v/>
      </c>
      <c r="AW21" s="1" t="str">
        <f>IF(コージェネレーション設備仕様内訳一覧表【別紙】!F34="","",コージェネレーション設備仕様内訳一覧表【別紙】!F34)</f>
        <v/>
      </c>
      <c r="AX21" s="1" t="str">
        <f>IF(コージェネレーション設備仕様内訳一覧表【別紙】!F50="","",コージェネレーション設備仕様内訳一覧表【別紙】!F50)</f>
        <v/>
      </c>
      <c r="AY21" s="1" t="str">
        <f>IF(コージェネレーション設備仕様内訳一覧表【別紙】!F66="","",コージェネレーション設備仕様内訳一覧表【別紙】!F66)</f>
        <v/>
      </c>
      <c r="AZ21" s="1" t="str">
        <f>IF(コージェネレーション設備仕様内訳一覧表【別紙】!F82="","",コージェネレーション設備仕様内訳一覧表【別紙】!F82)</f>
        <v/>
      </c>
      <c r="BA21" s="1">
        <f>SUM(AV21:AZ21)</f>
        <v>0</v>
      </c>
    </row>
    <row r="22" spans="2:53" ht="16.5" customHeight="1" x14ac:dyDescent="0.15">
      <c r="B22" s="3"/>
      <c r="C22" s="14"/>
      <c r="D22" s="90" t="s">
        <v>111</v>
      </c>
      <c r="E22" s="111"/>
      <c r="F22" s="111"/>
      <c r="G22" s="111"/>
      <c r="H22" s="111"/>
      <c r="I22" s="111"/>
      <c r="J22" s="111"/>
      <c r="K22" s="111"/>
      <c r="L22" s="32"/>
      <c r="M22" s="93" t="s">
        <v>11</v>
      </c>
      <c r="N22" s="94"/>
      <c r="O22" s="95"/>
      <c r="P22" s="99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1"/>
      <c r="AF22" s="120" t="s">
        <v>125</v>
      </c>
      <c r="AG22" s="115"/>
      <c r="AH22" s="115"/>
      <c r="AI22" s="115"/>
      <c r="AJ22" s="115"/>
      <c r="AK22" s="116"/>
      <c r="AL22" s="11"/>
      <c r="AU22" s="1" t="s">
        <v>49</v>
      </c>
      <c r="AV22" s="1" t="str">
        <f>IF(コージェネレーション設備仕様内訳一覧表【別紙】!F20="","",コージェネレーション設備仕様内訳一覧表【別紙】!F20)</f>
        <v/>
      </c>
      <c r="AW22" s="1" t="str">
        <f>IF(コージェネレーション設備仕様内訳一覧表【別紙】!F36="","",コージェネレーション設備仕様内訳一覧表【別紙】!F36)</f>
        <v/>
      </c>
      <c r="AX22" s="1" t="str">
        <f>IF(コージェネレーション設備仕様内訳一覧表【別紙】!F52="","",コージェネレーション設備仕様内訳一覧表【別紙】!F52)</f>
        <v/>
      </c>
      <c r="AY22" s="1" t="str">
        <f>IF(コージェネレーション設備仕様内訳一覧表【別紙】!F68="","",コージェネレーション設備仕様内訳一覧表【別紙】!F68)</f>
        <v/>
      </c>
      <c r="AZ22" s="1" t="str">
        <f>IF(コージェネレーション設備仕様内訳一覧表【別紙】!F84="","",コージェネレーション設備仕様内訳一覧表【別紙】!F84)</f>
        <v/>
      </c>
      <c r="BA22" s="1">
        <f>SUM(AV22:AZ22)</f>
        <v>0</v>
      </c>
    </row>
    <row r="23" spans="2:53" ht="16.5" customHeight="1" x14ac:dyDescent="0.15">
      <c r="B23" s="3"/>
      <c r="C23" s="18"/>
      <c r="D23" s="112"/>
      <c r="E23" s="112"/>
      <c r="F23" s="112"/>
      <c r="G23" s="112"/>
      <c r="H23" s="112"/>
      <c r="I23" s="112"/>
      <c r="J23" s="112"/>
      <c r="K23" s="112"/>
      <c r="L23" s="33"/>
      <c r="M23" s="96"/>
      <c r="N23" s="97"/>
      <c r="O23" s="98"/>
      <c r="P23" s="102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4"/>
      <c r="AF23" s="117"/>
      <c r="AG23" s="118"/>
      <c r="AH23" s="118"/>
      <c r="AI23" s="118"/>
      <c r="AJ23" s="118"/>
      <c r="AK23" s="119"/>
      <c r="AL23" s="11"/>
    </row>
    <row r="24" spans="2:53" ht="16.5" customHeight="1" x14ac:dyDescent="0.15">
      <c r="B24" s="3"/>
      <c r="C24" s="18"/>
      <c r="D24" s="112"/>
      <c r="E24" s="112"/>
      <c r="F24" s="112"/>
      <c r="G24" s="112"/>
      <c r="H24" s="112"/>
      <c r="I24" s="112"/>
      <c r="J24" s="112"/>
      <c r="K24" s="112"/>
      <c r="L24" s="33"/>
      <c r="M24" s="93" t="s">
        <v>12</v>
      </c>
      <c r="N24" s="94"/>
      <c r="O24" s="95"/>
      <c r="P24" s="99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1"/>
      <c r="AF24" s="120" t="s">
        <v>126</v>
      </c>
      <c r="AG24" s="115"/>
      <c r="AH24" s="115"/>
      <c r="AI24" s="115"/>
      <c r="AJ24" s="115"/>
      <c r="AK24" s="116"/>
      <c r="AL24" s="11"/>
      <c r="AU24" s="1" t="s">
        <v>123</v>
      </c>
    </row>
    <row r="25" spans="2:53" ht="16.5" customHeight="1" x14ac:dyDescent="0.15">
      <c r="B25" s="3"/>
      <c r="C25" s="16"/>
      <c r="D25" s="113"/>
      <c r="E25" s="113"/>
      <c r="F25" s="113"/>
      <c r="G25" s="113"/>
      <c r="H25" s="113"/>
      <c r="I25" s="113"/>
      <c r="J25" s="113"/>
      <c r="K25" s="113"/>
      <c r="L25" s="34"/>
      <c r="M25" s="96"/>
      <c r="N25" s="97"/>
      <c r="O25" s="98"/>
      <c r="P25" s="102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4"/>
      <c r="AF25" s="117"/>
      <c r="AG25" s="118"/>
      <c r="AH25" s="118"/>
      <c r="AI25" s="118"/>
      <c r="AJ25" s="118"/>
      <c r="AK25" s="119"/>
      <c r="AL25" s="11"/>
      <c r="AU25" s="1" t="s">
        <v>32</v>
      </c>
      <c r="AV25" s="40" t="str">
        <f>IF(BA19=0,"",BA21*3.6/BA19*100)</f>
        <v/>
      </c>
    </row>
    <row r="26" spans="2:53" ht="16.5" customHeight="1" x14ac:dyDescent="0.15">
      <c r="B26" s="3"/>
      <c r="C26" s="14"/>
      <c r="D26" s="90" t="s">
        <v>112</v>
      </c>
      <c r="E26" s="111"/>
      <c r="F26" s="111"/>
      <c r="G26" s="111"/>
      <c r="H26" s="111"/>
      <c r="I26" s="111"/>
      <c r="J26" s="111"/>
      <c r="K26" s="111"/>
      <c r="L26" s="32"/>
      <c r="M26" s="93" t="s">
        <v>11</v>
      </c>
      <c r="N26" s="94"/>
      <c r="O26" s="95"/>
      <c r="P26" s="99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1"/>
      <c r="AF26" s="120" t="s">
        <v>125</v>
      </c>
      <c r="AG26" s="115"/>
      <c r="AH26" s="115"/>
      <c r="AI26" s="115"/>
      <c r="AJ26" s="115"/>
      <c r="AK26" s="116"/>
      <c r="AL26" s="11"/>
      <c r="AU26" s="1" t="s">
        <v>48</v>
      </c>
      <c r="AV26" s="41" t="str">
        <f>IF(BA19=0,"",BA22/BA19*100)</f>
        <v/>
      </c>
    </row>
    <row r="27" spans="2:53" ht="16.5" customHeight="1" x14ac:dyDescent="0.15">
      <c r="B27" s="3"/>
      <c r="C27" s="18"/>
      <c r="D27" s="112"/>
      <c r="E27" s="112"/>
      <c r="F27" s="112"/>
      <c r="G27" s="112"/>
      <c r="H27" s="112"/>
      <c r="I27" s="112"/>
      <c r="J27" s="112"/>
      <c r="K27" s="112"/>
      <c r="L27" s="33"/>
      <c r="M27" s="96"/>
      <c r="N27" s="97"/>
      <c r="O27" s="98"/>
      <c r="P27" s="102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4"/>
      <c r="AF27" s="117"/>
      <c r="AG27" s="118"/>
      <c r="AH27" s="118"/>
      <c r="AI27" s="118"/>
      <c r="AJ27" s="118"/>
      <c r="AK27" s="119"/>
      <c r="AL27" s="11"/>
    </row>
    <row r="28" spans="2:53" ht="16.5" customHeight="1" x14ac:dyDescent="0.15">
      <c r="B28" s="3"/>
      <c r="C28" s="18"/>
      <c r="D28" s="112"/>
      <c r="E28" s="112"/>
      <c r="F28" s="112"/>
      <c r="G28" s="112"/>
      <c r="H28" s="112"/>
      <c r="I28" s="112"/>
      <c r="J28" s="112"/>
      <c r="K28" s="112"/>
      <c r="L28" s="33"/>
      <c r="M28" s="93" t="s">
        <v>12</v>
      </c>
      <c r="N28" s="94"/>
      <c r="O28" s="95"/>
      <c r="P28" s="99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1"/>
      <c r="AF28" s="120" t="s">
        <v>126</v>
      </c>
      <c r="AG28" s="115"/>
      <c r="AH28" s="115"/>
      <c r="AI28" s="115"/>
      <c r="AJ28" s="115"/>
      <c r="AK28" s="116"/>
      <c r="AL28" s="11"/>
    </row>
    <row r="29" spans="2:53" ht="16.5" customHeight="1" x14ac:dyDescent="0.15">
      <c r="B29" s="3"/>
      <c r="C29" s="16"/>
      <c r="D29" s="113"/>
      <c r="E29" s="113"/>
      <c r="F29" s="113"/>
      <c r="G29" s="113"/>
      <c r="H29" s="113"/>
      <c r="I29" s="113"/>
      <c r="J29" s="113"/>
      <c r="K29" s="113"/>
      <c r="L29" s="34"/>
      <c r="M29" s="96"/>
      <c r="N29" s="97"/>
      <c r="O29" s="98"/>
      <c r="P29" s="102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4"/>
      <c r="AF29" s="117"/>
      <c r="AG29" s="118"/>
      <c r="AH29" s="118"/>
      <c r="AI29" s="118"/>
      <c r="AJ29" s="118"/>
      <c r="AK29" s="119"/>
      <c r="AL29" s="11"/>
    </row>
    <row r="30" spans="2:53" ht="16.5" customHeight="1" x14ac:dyDescent="0.15">
      <c r="B30" s="3"/>
      <c r="C30" s="14"/>
      <c r="D30" s="121" t="s">
        <v>128</v>
      </c>
      <c r="E30" s="122"/>
      <c r="F30" s="122"/>
      <c r="G30" s="122"/>
      <c r="H30" s="122"/>
      <c r="I30" s="122"/>
      <c r="J30" s="122"/>
      <c r="K30" s="122"/>
      <c r="L30" s="32"/>
      <c r="M30" s="93" t="s">
        <v>11</v>
      </c>
      <c r="N30" s="94"/>
      <c r="O30" s="95"/>
      <c r="P30" s="120" t="str">
        <f>IF(P26="","",P26/P22*100)</f>
        <v/>
      </c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6"/>
      <c r="AF30" s="120" t="s">
        <v>22</v>
      </c>
      <c r="AG30" s="115"/>
      <c r="AH30" s="115"/>
      <c r="AI30" s="115"/>
      <c r="AJ30" s="115"/>
      <c r="AK30" s="116"/>
      <c r="AL30" s="11"/>
    </row>
    <row r="31" spans="2:53" ht="16.5" customHeight="1" x14ac:dyDescent="0.15">
      <c r="B31" s="3"/>
      <c r="C31" s="18"/>
      <c r="D31" s="123"/>
      <c r="E31" s="123"/>
      <c r="F31" s="123"/>
      <c r="G31" s="123"/>
      <c r="H31" s="123"/>
      <c r="I31" s="123"/>
      <c r="J31" s="123"/>
      <c r="K31" s="123"/>
      <c r="L31" s="33"/>
      <c r="M31" s="96"/>
      <c r="N31" s="97"/>
      <c r="O31" s="98"/>
      <c r="P31" s="117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9"/>
      <c r="AF31" s="117"/>
      <c r="AG31" s="118"/>
      <c r="AH31" s="118"/>
      <c r="AI31" s="118"/>
      <c r="AJ31" s="118"/>
      <c r="AK31" s="119"/>
      <c r="AL31" s="11"/>
    </row>
    <row r="32" spans="2:53" ht="16.5" customHeight="1" x14ac:dyDescent="0.15">
      <c r="B32" s="3"/>
      <c r="C32" s="18"/>
      <c r="D32" s="123"/>
      <c r="E32" s="123"/>
      <c r="F32" s="123"/>
      <c r="G32" s="123"/>
      <c r="H32" s="123"/>
      <c r="I32" s="123"/>
      <c r="J32" s="123"/>
      <c r="K32" s="123"/>
      <c r="L32" s="33"/>
      <c r="M32" s="93" t="s">
        <v>12</v>
      </c>
      <c r="N32" s="94"/>
      <c r="O32" s="95"/>
      <c r="P32" s="120" t="str">
        <f>IF(P28="","",P28/P24*100)</f>
        <v/>
      </c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6"/>
      <c r="AF32" s="120" t="s">
        <v>23</v>
      </c>
      <c r="AG32" s="115"/>
      <c r="AH32" s="115"/>
      <c r="AI32" s="115"/>
      <c r="AJ32" s="115"/>
      <c r="AK32" s="116"/>
      <c r="AL32" s="11"/>
    </row>
    <row r="33" spans="2:51" ht="16.5" customHeight="1" x14ac:dyDescent="0.15">
      <c r="B33" s="3"/>
      <c r="C33" s="16"/>
      <c r="D33" s="124"/>
      <c r="E33" s="124"/>
      <c r="F33" s="124"/>
      <c r="G33" s="124"/>
      <c r="H33" s="124"/>
      <c r="I33" s="124"/>
      <c r="J33" s="124"/>
      <c r="K33" s="124"/>
      <c r="L33" s="34"/>
      <c r="M33" s="96"/>
      <c r="N33" s="97"/>
      <c r="O33" s="98"/>
      <c r="P33" s="117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9"/>
      <c r="AF33" s="117"/>
      <c r="AG33" s="118"/>
      <c r="AH33" s="118"/>
      <c r="AI33" s="118"/>
      <c r="AJ33" s="118"/>
      <c r="AK33" s="119"/>
      <c r="AL33" s="11"/>
    </row>
    <row r="34" spans="2:51" ht="16.5" customHeight="1" x14ac:dyDescent="0.15">
      <c r="B34" s="3"/>
      <c r="C34" s="14"/>
      <c r="D34" s="121" t="s">
        <v>129</v>
      </c>
      <c r="E34" s="128"/>
      <c r="F34" s="128"/>
      <c r="G34" s="128"/>
      <c r="H34" s="128"/>
      <c r="I34" s="128"/>
      <c r="J34" s="128"/>
      <c r="K34" s="128"/>
      <c r="L34" s="44"/>
      <c r="M34" s="47"/>
      <c r="N34" s="47"/>
      <c r="O34" s="48"/>
      <c r="P34" s="125" t="s">
        <v>122</v>
      </c>
      <c r="Q34" s="126"/>
      <c r="R34" s="126"/>
      <c r="S34" s="126"/>
      <c r="T34" s="126"/>
      <c r="U34" s="126"/>
      <c r="V34" s="126"/>
      <c r="W34" s="127"/>
      <c r="X34" s="126" t="s">
        <v>146</v>
      </c>
      <c r="Y34" s="126"/>
      <c r="Z34" s="126"/>
      <c r="AA34" s="126"/>
      <c r="AB34" s="126"/>
      <c r="AC34" s="126"/>
      <c r="AD34" s="126"/>
      <c r="AE34" s="127"/>
      <c r="AF34" s="49"/>
      <c r="AG34" s="50"/>
      <c r="AH34" s="50"/>
      <c r="AI34" s="50"/>
      <c r="AJ34" s="50"/>
      <c r="AK34" s="51"/>
      <c r="AL34" s="11"/>
    </row>
    <row r="35" spans="2:51" ht="16.5" customHeight="1" x14ac:dyDescent="0.15">
      <c r="B35" s="3"/>
      <c r="C35" s="18"/>
      <c r="D35" s="129"/>
      <c r="E35" s="129"/>
      <c r="F35" s="129"/>
      <c r="G35" s="129"/>
      <c r="H35" s="129"/>
      <c r="I35" s="129"/>
      <c r="J35" s="129"/>
      <c r="K35" s="129"/>
      <c r="L35" s="33"/>
      <c r="M35" s="93" t="s">
        <v>11</v>
      </c>
      <c r="N35" s="94"/>
      <c r="O35" s="95"/>
      <c r="P35" s="114" t="str">
        <f>IF(AND(AV25="",AV26=""),"",((BA19*0.0138*44/12)*((2.17*AV25)/(2.17*AV25+AV26)))/BA20)</f>
        <v/>
      </c>
      <c r="Q35" s="115"/>
      <c r="R35" s="115"/>
      <c r="S35" s="115"/>
      <c r="T35" s="115"/>
      <c r="U35" s="115"/>
      <c r="V35" s="115"/>
      <c r="W35" s="116"/>
      <c r="X35" s="131" t="str">
        <f>IF(AND(AV25="",AV26=""),"",((BA19*0.0136*44/12)*((2.17*AV25)/(2.17*AV25+AV26)))/BA20)</f>
        <v/>
      </c>
      <c r="Y35" s="132"/>
      <c r="Z35" s="132"/>
      <c r="AA35" s="132"/>
      <c r="AB35" s="132"/>
      <c r="AC35" s="132"/>
      <c r="AD35" s="132"/>
      <c r="AE35" s="133"/>
      <c r="AF35" s="120" t="s">
        <v>13</v>
      </c>
      <c r="AG35" s="115"/>
      <c r="AH35" s="115"/>
      <c r="AI35" s="115"/>
      <c r="AJ35" s="115"/>
      <c r="AK35" s="116"/>
      <c r="AL35" s="11"/>
    </row>
    <row r="36" spans="2:51" ht="16.5" customHeight="1" x14ac:dyDescent="0.15">
      <c r="B36" s="3"/>
      <c r="C36" s="18"/>
      <c r="D36" s="129"/>
      <c r="E36" s="129"/>
      <c r="F36" s="129"/>
      <c r="G36" s="129"/>
      <c r="H36" s="129"/>
      <c r="I36" s="129"/>
      <c r="J36" s="129"/>
      <c r="K36" s="129"/>
      <c r="L36" s="33"/>
      <c r="M36" s="96"/>
      <c r="N36" s="97"/>
      <c r="O36" s="98"/>
      <c r="P36" s="117"/>
      <c r="Q36" s="118"/>
      <c r="R36" s="118"/>
      <c r="S36" s="118"/>
      <c r="T36" s="118"/>
      <c r="U36" s="118"/>
      <c r="V36" s="118"/>
      <c r="W36" s="119"/>
      <c r="X36" s="134"/>
      <c r="Y36" s="134"/>
      <c r="Z36" s="134"/>
      <c r="AA36" s="134"/>
      <c r="AB36" s="134"/>
      <c r="AC36" s="134"/>
      <c r="AD36" s="134"/>
      <c r="AE36" s="135"/>
      <c r="AF36" s="117"/>
      <c r="AG36" s="118"/>
      <c r="AH36" s="118"/>
      <c r="AI36" s="118"/>
      <c r="AJ36" s="118"/>
      <c r="AK36" s="119"/>
      <c r="AL36" s="11"/>
    </row>
    <row r="37" spans="2:51" ht="16.5" customHeight="1" x14ac:dyDescent="0.15">
      <c r="B37" s="3"/>
      <c r="C37" s="18"/>
      <c r="D37" s="129"/>
      <c r="E37" s="129"/>
      <c r="F37" s="129"/>
      <c r="G37" s="129"/>
      <c r="H37" s="129"/>
      <c r="I37" s="129"/>
      <c r="J37" s="129"/>
      <c r="K37" s="129"/>
      <c r="L37" s="33"/>
      <c r="M37" s="93" t="s">
        <v>12</v>
      </c>
      <c r="N37" s="94"/>
      <c r="O37" s="95"/>
      <c r="P37" s="114" t="str">
        <f>IF(AND(AV25="",AV26=""),"",((BA19*0.0138*44/12)*(AV26/(2.17*AV25+AV26)))/BA22)</f>
        <v/>
      </c>
      <c r="Q37" s="115"/>
      <c r="R37" s="115"/>
      <c r="S37" s="115"/>
      <c r="T37" s="115"/>
      <c r="U37" s="115"/>
      <c r="V37" s="115"/>
      <c r="W37" s="116"/>
      <c r="X37" s="131" t="str">
        <f>IF(AND(AV25="",AV26=""),"",((BA19*0.0136*44/12)*(AV26/(2.17*AV25+AV26)))/BA22)</f>
        <v/>
      </c>
      <c r="Y37" s="132"/>
      <c r="Z37" s="132"/>
      <c r="AA37" s="132"/>
      <c r="AB37" s="132"/>
      <c r="AC37" s="132"/>
      <c r="AD37" s="132"/>
      <c r="AE37" s="133"/>
      <c r="AF37" s="120" t="s">
        <v>21</v>
      </c>
      <c r="AG37" s="115"/>
      <c r="AH37" s="115"/>
      <c r="AI37" s="115"/>
      <c r="AJ37" s="115"/>
      <c r="AK37" s="116"/>
      <c r="AL37" s="11"/>
    </row>
    <row r="38" spans="2:51" ht="16.5" customHeight="1" x14ac:dyDescent="0.15">
      <c r="B38" s="3"/>
      <c r="C38" s="16"/>
      <c r="D38" s="130"/>
      <c r="E38" s="130"/>
      <c r="F38" s="130"/>
      <c r="G38" s="130"/>
      <c r="H38" s="130"/>
      <c r="I38" s="130"/>
      <c r="J38" s="130"/>
      <c r="K38" s="130"/>
      <c r="L38" s="34"/>
      <c r="M38" s="96"/>
      <c r="N38" s="97"/>
      <c r="O38" s="98"/>
      <c r="P38" s="117"/>
      <c r="Q38" s="118"/>
      <c r="R38" s="118"/>
      <c r="S38" s="118"/>
      <c r="T38" s="118"/>
      <c r="U38" s="118"/>
      <c r="V38" s="118"/>
      <c r="W38" s="119"/>
      <c r="X38" s="134"/>
      <c r="Y38" s="134"/>
      <c r="Z38" s="134"/>
      <c r="AA38" s="134"/>
      <c r="AB38" s="134"/>
      <c r="AC38" s="134"/>
      <c r="AD38" s="134"/>
      <c r="AE38" s="135"/>
      <c r="AF38" s="117"/>
      <c r="AG38" s="118"/>
      <c r="AH38" s="118"/>
      <c r="AI38" s="118"/>
      <c r="AJ38" s="118"/>
      <c r="AK38" s="119"/>
      <c r="AL38" s="11"/>
    </row>
    <row r="39" spans="2:51" ht="16.5" customHeight="1" x14ac:dyDescent="0.15">
      <c r="B39" s="3"/>
      <c r="C39" s="14"/>
      <c r="D39" s="90" t="s">
        <v>130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19"/>
      <c r="P39" s="99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1"/>
      <c r="AL39" s="11"/>
    </row>
    <row r="40" spans="2:51" ht="16.5" customHeight="1" x14ac:dyDescent="0.15">
      <c r="B40" s="3"/>
      <c r="C40" s="16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20"/>
      <c r="P40" s="102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4"/>
      <c r="AL40" s="11"/>
    </row>
    <row r="41" spans="2:51" ht="16.5" customHeight="1" x14ac:dyDescent="0.15">
      <c r="B41" s="3"/>
      <c r="C41" s="14"/>
      <c r="D41" s="81" t="s">
        <v>16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19"/>
      <c r="P41" s="99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1"/>
      <c r="AL41" s="11"/>
      <c r="AU41" s="1" t="s">
        <v>106</v>
      </c>
      <c r="AV41" s="1" t="s">
        <v>11</v>
      </c>
      <c r="AW41" s="1" t="s">
        <v>12</v>
      </c>
      <c r="AX41" s="1" t="s">
        <v>107</v>
      </c>
      <c r="AY41" s="1" t="s">
        <v>82</v>
      </c>
    </row>
    <row r="42" spans="2:51" ht="16.5" customHeight="1" x14ac:dyDescent="0.15">
      <c r="B42" s="3"/>
      <c r="C42" s="16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20"/>
      <c r="P42" s="102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4"/>
      <c r="AL42" s="11"/>
    </row>
    <row r="43" spans="2:51" ht="16.5" customHeight="1" x14ac:dyDescent="0.15">
      <c r="B43" s="3"/>
      <c r="C43" s="14"/>
      <c r="D43" s="90" t="s">
        <v>18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19"/>
      <c r="P43" s="83" t="s">
        <v>82</v>
      </c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5"/>
      <c r="AL43" s="11"/>
    </row>
    <row r="44" spans="2:51" ht="16.5" customHeight="1" x14ac:dyDescent="0.15">
      <c r="B44" s="3"/>
      <c r="C44" s="18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38"/>
      <c r="P44" s="152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4"/>
      <c r="AL44" s="11"/>
    </row>
    <row r="45" spans="2:51" ht="16.5" customHeight="1" x14ac:dyDescent="0.15">
      <c r="B45" s="3"/>
      <c r="C45" s="14"/>
      <c r="D45" s="155" t="s">
        <v>109</v>
      </c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23"/>
      <c r="AL45" s="11"/>
    </row>
    <row r="46" spans="2:51" ht="16.5" customHeight="1" x14ac:dyDescent="0.15">
      <c r="B46" s="3"/>
      <c r="C46" s="18"/>
      <c r="D46" s="149" t="s">
        <v>110</v>
      </c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29"/>
      <c r="AL46" s="11"/>
    </row>
    <row r="47" spans="2:51" ht="16.5" customHeight="1" x14ac:dyDescent="0.15">
      <c r="B47" s="3"/>
      <c r="C47" s="18"/>
      <c r="D47" s="39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29"/>
      <c r="AL47" s="11"/>
    </row>
    <row r="48" spans="2:51" ht="16.5" customHeight="1" x14ac:dyDescent="0.15">
      <c r="B48" s="3"/>
      <c r="C48" s="16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6"/>
      <c r="AL48" s="42"/>
    </row>
    <row r="49" spans="2:38" ht="16.5" customHeight="1" x14ac:dyDescent="0.15">
      <c r="B49" s="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43" t="s">
        <v>144</v>
      </c>
    </row>
  </sheetData>
  <sheetProtection algorithmName="SHA-512" hashValue="ZE1e2RB1zjMRu03yCpDgkCpv5IyAqADQ3e8xCp4OUPXGNufYSaTvWoCg8I28pPyRscD8LuIDRsf7Klk/6hiuQg==" saltValue="QmION33mdxkSaN8wC7RRvQ==" spinCount="100000" sheet="1" objects="1" scenarios="1"/>
  <mergeCells count="57">
    <mergeCell ref="AF37:AK38"/>
    <mergeCell ref="D46:AJ46"/>
    <mergeCell ref="D39:N40"/>
    <mergeCell ref="D43:N44"/>
    <mergeCell ref="P43:AK44"/>
    <mergeCell ref="D45:AJ45"/>
    <mergeCell ref="D41:N42"/>
    <mergeCell ref="P41:AK42"/>
    <mergeCell ref="P39:AK40"/>
    <mergeCell ref="D16:N17"/>
    <mergeCell ref="P16:AK17"/>
    <mergeCell ref="M24:O25"/>
    <mergeCell ref="AF35:AK36"/>
    <mergeCell ref="D9:AK11"/>
    <mergeCell ref="AF32:AK33"/>
    <mergeCell ref="M30:O31"/>
    <mergeCell ref="P30:AE31"/>
    <mergeCell ref="M32:O33"/>
    <mergeCell ref="AF22:AK23"/>
    <mergeCell ref="D20:N21"/>
    <mergeCell ref="M22:O23"/>
    <mergeCell ref="P24:AE25"/>
    <mergeCell ref="AF24:AK25"/>
    <mergeCell ref="AF26:AK27"/>
    <mergeCell ref="AF30:AK31"/>
    <mergeCell ref="AF18:AK19"/>
    <mergeCell ref="M28:O29"/>
    <mergeCell ref="AF28:AK29"/>
    <mergeCell ref="P26:AE27"/>
    <mergeCell ref="P28:AE29"/>
    <mergeCell ref="P20:AE21"/>
    <mergeCell ref="AF20:AK21"/>
    <mergeCell ref="M26:O27"/>
    <mergeCell ref="M35:O36"/>
    <mergeCell ref="P22:AE23"/>
    <mergeCell ref="D18:N19"/>
    <mergeCell ref="P18:AE19"/>
    <mergeCell ref="D22:K25"/>
    <mergeCell ref="D26:K29"/>
    <mergeCell ref="P35:W36"/>
    <mergeCell ref="P32:AE33"/>
    <mergeCell ref="D30:K33"/>
    <mergeCell ref="P34:W34"/>
    <mergeCell ref="X34:AE34"/>
    <mergeCell ref="D34:K38"/>
    <mergeCell ref="X35:AE36"/>
    <mergeCell ref="M37:O38"/>
    <mergeCell ref="P37:W38"/>
    <mergeCell ref="X37:AE38"/>
    <mergeCell ref="D14:N15"/>
    <mergeCell ref="P14:AK15"/>
    <mergeCell ref="C6:AK7"/>
    <mergeCell ref="D12:N13"/>
    <mergeCell ref="AE3:AF3"/>
    <mergeCell ref="AH3:AI3"/>
    <mergeCell ref="P12:AK13"/>
    <mergeCell ref="AA3:AC3"/>
  </mergeCells>
  <phoneticPr fontId="2"/>
  <dataValidations disablePrompts="1" count="1">
    <dataValidation type="list" allowBlank="1" showInputMessage="1" showErrorMessage="1" sqref="P43:AK44">
      <formula1>$AV$41:$AY$41</formula1>
    </dataValidation>
  </dataValidations>
  <pageMargins left="1.04" right="0.74803149606299213" top="0.98425196850393704" bottom="0.7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O91"/>
  <sheetViews>
    <sheetView showGridLines="0" view="pageBreakPreview" zoomScale="85" zoomScaleNormal="100" zoomScaleSheetLayoutView="85" workbookViewId="0"/>
  </sheetViews>
  <sheetFormatPr defaultRowHeight="13.5" x14ac:dyDescent="0.15"/>
  <cols>
    <col min="1" max="1" width="1.625" style="54" customWidth="1"/>
    <col min="2" max="2" width="12.625" style="54" customWidth="1"/>
    <col min="3" max="3" width="13.625" style="54" customWidth="1"/>
    <col min="4" max="4" width="51.875" style="54" customWidth="1"/>
    <col min="5" max="5" width="15" style="54" customWidth="1"/>
    <col min="6" max="7" width="21.125" style="54" customWidth="1"/>
    <col min="8" max="8" width="19.625" style="54" customWidth="1"/>
    <col min="9" max="9" width="0.625" style="54" customWidth="1"/>
    <col min="10" max="10" width="9" style="54"/>
    <col min="11" max="11" width="18.375" style="54" hidden="1" customWidth="1"/>
    <col min="12" max="15" width="0" style="54" hidden="1" customWidth="1"/>
    <col min="16" max="16384" width="9" style="54"/>
  </cols>
  <sheetData>
    <row r="1" spans="2:15" ht="4.5" customHeight="1" x14ac:dyDescent="0.15"/>
    <row r="2" spans="2:15" x14ac:dyDescent="0.15">
      <c r="B2" s="55" t="s">
        <v>108</v>
      </c>
      <c r="C2" s="53"/>
      <c r="D2" s="53"/>
      <c r="E2" s="53"/>
      <c r="F2" s="157" t="str">
        <f>高効率コージェネレーション要件確認書!AA3&amp;"年"&amp;" "&amp;高効率コージェネレーション要件確認書!AE3&amp;"月"&amp;" "&amp;高効率コージェネレーション要件確認書!AH3&amp;"日"</f>
        <v>年 月 日</v>
      </c>
      <c r="G2" s="157"/>
      <c r="H2" s="157"/>
    </row>
    <row r="3" spans="2:15" x14ac:dyDescent="0.15">
      <c r="B3" s="55"/>
      <c r="C3" s="53"/>
      <c r="D3" s="53"/>
      <c r="E3" s="53"/>
      <c r="F3" s="53"/>
      <c r="G3" s="53"/>
      <c r="H3" s="53"/>
    </row>
    <row r="4" spans="2:15" x14ac:dyDescent="0.15">
      <c r="B4" s="56" t="s">
        <v>103</v>
      </c>
      <c r="C4" s="178" t="s">
        <v>104</v>
      </c>
      <c r="D4" s="178"/>
      <c r="E4" s="53"/>
      <c r="F4" s="53"/>
      <c r="G4" s="53"/>
      <c r="H4" s="53"/>
    </row>
    <row r="5" spans="2:15" ht="26.25" customHeight="1" x14ac:dyDescent="0.15">
      <c r="B5" s="57" t="str">
        <f>IF(高効率コージェネレーション要件確認書!P16="","",高効率コージェネレーション要件確認書!P16)</f>
        <v/>
      </c>
      <c r="C5" s="178" t="str">
        <f>IF(高効率コージェネレーション要件確認書!P12="","",高効率コージェネレーション要件確認書!P12)</f>
        <v/>
      </c>
      <c r="D5" s="178"/>
    </row>
    <row r="6" spans="2:15" ht="17.25" customHeight="1" x14ac:dyDescent="0.15">
      <c r="B6" s="58"/>
      <c r="C6" s="59"/>
      <c r="D6" s="59"/>
    </row>
    <row r="7" spans="2:15" ht="30.75" x14ac:dyDescent="0.3">
      <c r="B7" s="158" t="s">
        <v>131</v>
      </c>
      <c r="C7" s="158"/>
      <c r="D7" s="158"/>
      <c r="E7" s="158"/>
      <c r="F7" s="158"/>
      <c r="G7" s="158"/>
      <c r="H7" s="159"/>
    </row>
    <row r="8" spans="2:15" ht="17.25" customHeight="1" x14ac:dyDescent="0.15">
      <c r="B8" s="60"/>
      <c r="C8" s="61"/>
      <c r="D8" s="62"/>
      <c r="E8" s="63"/>
    </row>
    <row r="9" spans="2:15" ht="18" customHeight="1" x14ac:dyDescent="0.15">
      <c r="B9" s="56" t="s">
        <v>56</v>
      </c>
      <c r="C9" s="162" t="s">
        <v>87</v>
      </c>
      <c r="D9" s="163"/>
      <c r="E9" s="164"/>
      <c r="F9" s="162" t="s">
        <v>88</v>
      </c>
      <c r="G9" s="173"/>
      <c r="H9" s="56" t="s">
        <v>89</v>
      </c>
    </row>
    <row r="10" spans="2:15" ht="18" customHeight="1" x14ac:dyDescent="0.15">
      <c r="B10" s="64">
        <v>1</v>
      </c>
      <c r="C10" s="180" t="s">
        <v>140</v>
      </c>
      <c r="D10" s="181"/>
      <c r="E10" s="182"/>
      <c r="F10" s="174" t="s">
        <v>82</v>
      </c>
      <c r="G10" s="175"/>
      <c r="H10" s="65" t="s">
        <v>98</v>
      </c>
      <c r="K10" s="54" t="s">
        <v>134</v>
      </c>
      <c r="L10" s="54" t="s">
        <v>137</v>
      </c>
      <c r="M10" s="54" t="s">
        <v>138</v>
      </c>
      <c r="N10" s="54" t="s">
        <v>82</v>
      </c>
    </row>
    <row r="11" spans="2:15" ht="18" customHeight="1" x14ac:dyDescent="0.15">
      <c r="B11" s="66"/>
      <c r="C11" s="165" t="s">
        <v>81</v>
      </c>
      <c r="D11" s="166"/>
      <c r="E11" s="167"/>
      <c r="F11" s="191"/>
      <c r="G11" s="192"/>
      <c r="H11" s="80" t="s">
        <v>82</v>
      </c>
      <c r="K11" s="54" t="s">
        <v>92</v>
      </c>
      <c r="L11" s="54" t="s">
        <v>135</v>
      </c>
      <c r="M11" s="54" t="s">
        <v>136</v>
      </c>
      <c r="N11" s="54" t="s">
        <v>82</v>
      </c>
    </row>
    <row r="12" spans="2:15" ht="18" customHeight="1" x14ac:dyDescent="0.15">
      <c r="B12" s="66"/>
      <c r="C12" s="160" t="s">
        <v>86</v>
      </c>
      <c r="D12" s="168"/>
      <c r="E12" s="161"/>
      <c r="F12" s="169"/>
      <c r="G12" s="170"/>
      <c r="H12" s="67" t="s">
        <v>59</v>
      </c>
    </row>
    <row r="13" spans="2:15" ht="18" customHeight="1" x14ac:dyDescent="0.15">
      <c r="B13" s="66"/>
      <c r="C13" s="160" t="s">
        <v>80</v>
      </c>
      <c r="D13" s="168"/>
      <c r="E13" s="161"/>
      <c r="F13" s="171" t="str">
        <f>IF(H11="選択してください","",IF(H11="Nm3",F11*F12,IF(OR(F10="選択してください",F11=""),"",IF(AND(F10="圧力補正あり",H11="m3"),F11*L13*F12,IF(AND(F10="圧力補正なし",H11="m3"),F11*M13*F12,F11*F12)))))</f>
        <v/>
      </c>
      <c r="G13" s="172"/>
      <c r="H13" s="67" t="s">
        <v>126</v>
      </c>
      <c r="K13" s="54" t="s">
        <v>93</v>
      </c>
      <c r="L13" s="54">
        <f>((101.325+0.981)/101.325)*((273.15/(273.15+15)))</f>
        <v>0.9571215029181922</v>
      </c>
      <c r="M13" s="54">
        <f>((101.325+2)/101.325)*((273.15/(273.15+15)))</f>
        <v>0.9666547347078589</v>
      </c>
    </row>
    <row r="14" spans="2:15" ht="18" customHeight="1" x14ac:dyDescent="0.15">
      <c r="B14" s="66"/>
      <c r="C14" s="179" t="s">
        <v>11</v>
      </c>
      <c r="D14" s="160" t="s">
        <v>76</v>
      </c>
      <c r="E14" s="161"/>
      <c r="F14" s="194" t="str">
        <f>IF(OR(F11="",F12="",F18=""),"",(F18*3.6)/(F13)*100)</f>
        <v/>
      </c>
      <c r="G14" s="161"/>
      <c r="H14" s="67" t="s">
        <v>84</v>
      </c>
      <c r="L14" s="54" t="s">
        <v>132</v>
      </c>
      <c r="M14" s="54" t="s">
        <v>133</v>
      </c>
    </row>
    <row r="15" spans="2:15" ht="18" customHeight="1" x14ac:dyDescent="0.15">
      <c r="B15" s="66"/>
      <c r="C15" s="179"/>
      <c r="D15" s="160" t="s">
        <v>102</v>
      </c>
      <c r="E15" s="161"/>
      <c r="F15" s="169"/>
      <c r="G15" s="193"/>
      <c r="H15" s="67" t="s">
        <v>143</v>
      </c>
    </row>
    <row r="16" spans="2:15" ht="18" customHeight="1" x14ac:dyDescent="0.15">
      <c r="B16" s="66"/>
      <c r="C16" s="179"/>
      <c r="D16" s="160" t="s">
        <v>77</v>
      </c>
      <c r="E16" s="161"/>
      <c r="F16" s="169" t="s">
        <v>82</v>
      </c>
      <c r="G16" s="193"/>
      <c r="H16" s="67"/>
      <c r="K16" s="54" t="s">
        <v>94</v>
      </c>
      <c r="L16" s="54" t="s">
        <v>95</v>
      </c>
      <c r="M16" s="54" t="s">
        <v>96</v>
      </c>
      <c r="N16" s="54" t="s">
        <v>68</v>
      </c>
      <c r="O16" s="54" t="s">
        <v>82</v>
      </c>
    </row>
    <row r="17" spans="2:15" ht="18" customHeight="1" x14ac:dyDescent="0.15">
      <c r="B17" s="66"/>
      <c r="C17" s="179"/>
      <c r="D17" s="160" t="s">
        <v>78</v>
      </c>
      <c r="E17" s="161"/>
      <c r="F17" s="169" t="str">
        <f>IF(F16=O16,"",IF(F16=N16,F15*0.1,"入力してください"))</f>
        <v/>
      </c>
      <c r="G17" s="193"/>
      <c r="H17" s="67" t="s">
        <v>125</v>
      </c>
    </row>
    <row r="18" spans="2:15" ht="18" customHeight="1" x14ac:dyDescent="0.15">
      <c r="B18" s="66"/>
      <c r="C18" s="179"/>
      <c r="D18" s="160" t="s">
        <v>115</v>
      </c>
      <c r="E18" s="161"/>
      <c r="F18" s="199" t="str">
        <f>IF(OR(F15="",F17="入力してください",F16="選択してください"),"",F15-F17)</f>
        <v/>
      </c>
      <c r="G18" s="161"/>
      <c r="H18" s="67" t="s">
        <v>125</v>
      </c>
    </row>
    <row r="19" spans="2:15" ht="18" customHeight="1" x14ac:dyDescent="0.15">
      <c r="B19" s="66"/>
      <c r="C19" s="183" t="s">
        <v>12</v>
      </c>
      <c r="D19" s="160" t="s">
        <v>101</v>
      </c>
      <c r="E19" s="161"/>
      <c r="F19" s="194" t="str">
        <f>IF(F20="","",F20/F13*100)</f>
        <v/>
      </c>
      <c r="G19" s="161"/>
      <c r="H19" s="67" t="s">
        <v>85</v>
      </c>
    </row>
    <row r="20" spans="2:15" ht="18" customHeight="1" x14ac:dyDescent="0.15">
      <c r="B20" s="66"/>
      <c r="C20" s="184"/>
      <c r="D20" s="160" t="s">
        <v>97</v>
      </c>
      <c r="E20" s="161"/>
      <c r="F20" s="169"/>
      <c r="G20" s="193"/>
      <c r="H20" s="67" t="s">
        <v>126</v>
      </c>
    </row>
    <row r="21" spans="2:15" ht="18" customHeight="1" x14ac:dyDescent="0.15">
      <c r="B21" s="66"/>
      <c r="C21" s="160" t="s">
        <v>99</v>
      </c>
      <c r="D21" s="176"/>
      <c r="E21" s="177"/>
      <c r="F21" s="197" t="str">
        <f>IF(OR(F14="",F19=""),"",2.17*F14+F19)</f>
        <v/>
      </c>
      <c r="G21" s="161"/>
      <c r="H21" s="67" t="s">
        <v>98</v>
      </c>
    </row>
    <row r="22" spans="2:15" ht="18" customHeight="1" x14ac:dyDescent="0.15">
      <c r="B22" s="70"/>
      <c r="C22" s="160" t="s">
        <v>100</v>
      </c>
      <c r="D22" s="176"/>
      <c r="E22" s="177"/>
      <c r="F22" s="199" t="str">
        <f>IF(F21="","",IF(F21&gt;87,"高効率適用",""))</f>
        <v/>
      </c>
      <c r="G22" s="161"/>
      <c r="H22" s="67" t="s">
        <v>98</v>
      </c>
    </row>
    <row r="23" spans="2:15" ht="18" customHeight="1" x14ac:dyDescent="0.15">
      <c r="B23" s="70"/>
      <c r="C23" s="185" t="s">
        <v>79</v>
      </c>
      <c r="D23" s="186"/>
      <c r="E23" s="71"/>
      <c r="F23" s="72" t="s">
        <v>121</v>
      </c>
      <c r="G23" s="72" t="s">
        <v>146</v>
      </c>
      <c r="H23" s="67" t="s">
        <v>98</v>
      </c>
    </row>
    <row r="24" spans="2:15" ht="18" customHeight="1" x14ac:dyDescent="0.15">
      <c r="B24" s="70"/>
      <c r="C24" s="187"/>
      <c r="D24" s="188"/>
      <c r="E24" s="68" t="s">
        <v>11</v>
      </c>
      <c r="F24" s="73" t="str">
        <f>IF(OR(F14="",F19=""),"",((F13*0.0138*44/12)*((2.17*F14)/(2.17*F14+F19)))/F15)</f>
        <v/>
      </c>
      <c r="G24" s="73" t="str">
        <f>IF(OR(F14="",F19=""),"",((F13*0.0136*44/12)*((2.17*F14)/(2.17*F14+F19)))/F15)</f>
        <v/>
      </c>
      <c r="H24" s="67" t="s">
        <v>90</v>
      </c>
    </row>
    <row r="25" spans="2:15" ht="18" customHeight="1" thickBot="1" x14ac:dyDescent="0.2">
      <c r="B25" s="74"/>
      <c r="C25" s="189"/>
      <c r="D25" s="190"/>
      <c r="E25" s="75" t="s">
        <v>12</v>
      </c>
      <c r="F25" s="76" t="str">
        <f>IF(OR(F14="",F19=""),"",((F13*0.0138*44/12)*(F19/(2.17*F14+F19)))/F20)</f>
        <v/>
      </c>
      <c r="G25" s="76" t="str">
        <f>IF(OR(F14="",F19=""),"",((F13*0.0136*44/12)*(F19/(2.17*F14+F19)))/F20)</f>
        <v/>
      </c>
      <c r="H25" s="77" t="s">
        <v>91</v>
      </c>
    </row>
    <row r="26" spans="2:15" ht="18" customHeight="1" thickTop="1" x14ac:dyDescent="0.15">
      <c r="B26" s="64">
        <v>2</v>
      </c>
      <c r="C26" s="180" t="s">
        <v>141</v>
      </c>
      <c r="D26" s="181"/>
      <c r="E26" s="182"/>
      <c r="F26" s="195"/>
      <c r="G26" s="196"/>
      <c r="H26" s="78" t="s">
        <v>98</v>
      </c>
      <c r="K26" s="54" t="s">
        <v>134</v>
      </c>
      <c r="L26" s="54" t="s">
        <v>137</v>
      </c>
      <c r="M26" s="54" t="s">
        <v>138</v>
      </c>
      <c r="N26" s="54" t="s">
        <v>82</v>
      </c>
    </row>
    <row r="27" spans="2:15" ht="18" customHeight="1" x14ac:dyDescent="0.15">
      <c r="B27" s="66"/>
      <c r="C27" s="165" t="s">
        <v>81</v>
      </c>
      <c r="D27" s="166"/>
      <c r="E27" s="167"/>
      <c r="F27" s="191"/>
      <c r="G27" s="192"/>
      <c r="H27" s="79" t="s">
        <v>82</v>
      </c>
      <c r="K27" s="54" t="s">
        <v>92</v>
      </c>
      <c r="L27" s="54" t="s">
        <v>135</v>
      </c>
      <c r="M27" s="54" t="s">
        <v>136</v>
      </c>
      <c r="N27" s="54" t="s">
        <v>82</v>
      </c>
    </row>
    <row r="28" spans="2:15" ht="18" customHeight="1" x14ac:dyDescent="0.15">
      <c r="B28" s="66"/>
      <c r="C28" s="160" t="s">
        <v>86</v>
      </c>
      <c r="D28" s="168"/>
      <c r="E28" s="161"/>
      <c r="F28" s="169"/>
      <c r="G28" s="170"/>
      <c r="H28" s="67" t="s">
        <v>59</v>
      </c>
    </row>
    <row r="29" spans="2:15" ht="18" customHeight="1" x14ac:dyDescent="0.15">
      <c r="B29" s="66"/>
      <c r="C29" s="160" t="s">
        <v>80</v>
      </c>
      <c r="D29" s="168"/>
      <c r="E29" s="161"/>
      <c r="F29" s="171" t="str">
        <f>IF(H27="選択してください","",IF(H27="Nm3",F27*F28,IF(OR(F26="選択してください",F27=""),"",IF(AND(F26="圧力補正あり",H27="m3"),F27*L29*F28,IF(AND(F26="圧力補正なし",H27="m3"),F27*M29*F28,F27*F28)))))</f>
        <v/>
      </c>
      <c r="G29" s="172"/>
      <c r="H29" s="67" t="s">
        <v>126</v>
      </c>
      <c r="K29" s="54" t="s">
        <v>93</v>
      </c>
      <c r="L29" s="54">
        <f>((101.325+0.981)/101.325)*((273.15/(273.15+15)))</f>
        <v>0.9571215029181922</v>
      </c>
      <c r="M29" s="54">
        <f>((101.325+2)/101.325)*((273.15/(273.15+15)))</f>
        <v>0.9666547347078589</v>
      </c>
    </row>
    <row r="30" spans="2:15" ht="18" customHeight="1" x14ac:dyDescent="0.15">
      <c r="B30" s="66"/>
      <c r="C30" s="179" t="s">
        <v>11</v>
      </c>
      <c r="D30" s="160" t="s">
        <v>76</v>
      </c>
      <c r="E30" s="161"/>
      <c r="F30" s="194" t="str">
        <f>IF(OR(F27="",F28="",F34=""),"",(F34*3.6)/(F29)*100)</f>
        <v/>
      </c>
      <c r="G30" s="161"/>
      <c r="H30" s="67" t="s">
        <v>20</v>
      </c>
      <c r="L30" s="54" t="s">
        <v>132</v>
      </c>
      <c r="M30" s="54" t="s">
        <v>133</v>
      </c>
    </row>
    <row r="31" spans="2:15" ht="18" customHeight="1" x14ac:dyDescent="0.15">
      <c r="B31" s="66"/>
      <c r="C31" s="179"/>
      <c r="D31" s="160" t="s">
        <v>102</v>
      </c>
      <c r="E31" s="161"/>
      <c r="F31" s="169"/>
      <c r="G31" s="193"/>
      <c r="H31" s="67" t="s">
        <v>143</v>
      </c>
    </row>
    <row r="32" spans="2:15" ht="18" customHeight="1" x14ac:dyDescent="0.15">
      <c r="B32" s="66"/>
      <c r="C32" s="179"/>
      <c r="D32" s="160" t="s">
        <v>77</v>
      </c>
      <c r="E32" s="161"/>
      <c r="F32" s="169" t="s">
        <v>82</v>
      </c>
      <c r="G32" s="193"/>
      <c r="H32" s="67"/>
      <c r="K32" s="54" t="s">
        <v>94</v>
      </c>
      <c r="L32" s="54" t="s">
        <v>95</v>
      </c>
      <c r="M32" s="54" t="s">
        <v>96</v>
      </c>
      <c r="N32" s="54" t="s">
        <v>68</v>
      </c>
      <c r="O32" s="54" t="s">
        <v>82</v>
      </c>
    </row>
    <row r="33" spans="2:15" ht="18" customHeight="1" x14ac:dyDescent="0.15">
      <c r="B33" s="66"/>
      <c r="C33" s="179"/>
      <c r="D33" s="160" t="s">
        <v>78</v>
      </c>
      <c r="E33" s="161"/>
      <c r="F33" s="169" t="str">
        <f>IF(F32=O32,"",IF(F32=N32,F31*0.1,"入力してください"))</f>
        <v/>
      </c>
      <c r="G33" s="193"/>
      <c r="H33" s="67" t="s">
        <v>125</v>
      </c>
    </row>
    <row r="34" spans="2:15" ht="18" customHeight="1" x14ac:dyDescent="0.15">
      <c r="B34" s="66"/>
      <c r="C34" s="179"/>
      <c r="D34" s="160" t="s">
        <v>115</v>
      </c>
      <c r="E34" s="161"/>
      <c r="F34" s="199" t="str">
        <f>IF(OR(F31="",F33="入力してください",F32="選択してください"),"",F31-F33)</f>
        <v/>
      </c>
      <c r="G34" s="161"/>
      <c r="H34" s="67" t="s">
        <v>125</v>
      </c>
    </row>
    <row r="35" spans="2:15" ht="18" customHeight="1" x14ac:dyDescent="0.15">
      <c r="B35" s="66"/>
      <c r="C35" s="183" t="s">
        <v>12</v>
      </c>
      <c r="D35" s="160" t="s">
        <v>101</v>
      </c>
      <c r="E35" s="161"/>
      <c r="F35" s="194" t="str">
        <f>IF(F36="","",F36/F29*100)</f>
        <v/>
      </c>
      <c r="G35" s="161"/>
      <c r="H35" s="67" t="s">
        <v>20</v>
      </c>
    </row>
    <row r="36" spans="2:15" ht="18" customHeight="1" x14ac:dyDescent="0.15">
      <c r="B36" s="66"/>
      <c r="C36" s="184"/>
      <c r="D36" s="160" t="s">
        <v>97</v>
      </c>
      <c r="E36" s="161"/>
      <c r="F36" s="169"/>
      <c r="G36" s="193"/>
      <c r="H36" s="67" t="s">
        <v>126</v>
      </c>
    </row>
    <row r="37" spans="2:15" ht="18" customHeight="1" x14ac:dyDescent="0.15">
      <c r="B37" s="66"/>
      <c r="C37" s="160" t="s">
        <v>99</v>
      </c>
      <c r="D37" s="176"/>
      <c r="E37" s="177"/>
      <c r="F37" s="197" t="str">
        <f>IF(OR(F30="",F35=""),"",2.17*F30+F35)</f>
        <v/>
      </c>
      <c r="G37" s="161"/>
      <c r="H37" s="67" t="s">
        <v>98</v>
      </c>
    </row>
    <row r="38" spans="2:15" ht="18" customHeight="1" x14ac:dyDescent="0.15">
      <c r="B38" s="70"/>
      <c r="C38" s="160" t="s">
        <v>100</v>
      </c>
      <c r="D38" s="176"/>
      <c r="E38" s="177"/>
      <c r="F38" s="199" t="str">
        <f>IF(F37="","",IF(F37&gt;87,"高効率適用",""))</f>
        <v/>
      </c>
      <c r="G38" s="161"/>
      <c r="H38" s="67" t="s">
        <v>98</v>
      </c>
    </row>
    <row r="39" spans="2:15" ht="18" customHeight="1" x14ac:dyDescent="0.15">
      <c r="B39" s="70"/>
      <c r="C39" s="185" t="s">
        <v>79</v>
      </c>
      <c r="D39" s="186"/>
      <c r="E39" s="69"/>
      <c r="F39" s="72" t="s">
        <v>121</v>
      </c>
      <c r="G39" s="72" t="s">
        <v>145</v>
      </c>
      <c r="H39" s="67" t="s">
        <v>98</v>
      </c>
    </row>
    <row r="40" spans="2:15" ht="18" customHeight="1" x14ac:dyDescent="0.15">
      <c r="B40" s="70"/>
      <c r="C40" s="187"/>
      <c r="D40" s="188"/>
      <c r="E40" s="68" t="s">
        <v>11</v>
      </c>
      <c r="F40" s="73" t="str">
        <f>IF(OR(F30="",F35=""),"",((F29*0.0138*44/12)*((2.17*F30)/(2.17*F30+F35)))/F31)</f>
        <v/>
      </c>
      <c r="G40" s="73" t="str">
        <f>IF(OR(F30="",F35=""),"",((F29*0.0136*44/12)*((2.17*F30)/(2.17*F30+F35)))/F31)</f>
        <v/>
      </c>
      <c r="H40" s="67" t="s">
        <v>90</v>
      </c>
    </row>
    <row r="41" spans="2:15" ht="18" customHeight="1" thickBot="1" x14ac:dyDescent="0.2">
      <c r="B41" s="74"/>
      <c r="C41" s="189"/>
      <c r="D41" s="190"/>
      <c r="E41" s="75" t="s">
        <v>12</v>
      </c>
      <c r="F41" s="76" t="str">
        <f>IF(OR(F30="",F35=""),"",((F29*0.0138*44/12)*(F35/(2.17*F30+F35)))/F36)</f>
        <v/>
      </c>
      <c r="G41" s="76" t="str">
        <f>IF(OR(F30="",F35=""),"",((F29*0.0136*44/12)*(F35/(2.17*F30+F35)))/F36)</f>
        <v/>
      </c>
      <c r="H41" s="77" t="s">
        <v>91</v>
      </c>
    </row>
    <row r="42" spans="2:15" ht="18" customHeight="1" thickTop="1" x14ac:dyDescent="0.15">
      <c r="B42" s="64">
        <v>3</v>
      </c>
      <c r="C42" s="180" t="s">
        <v>142</v>
      </c>
      <c r="D42" s="181"/>
      <c r="E42" s="182"/>
      <c r="F42" s="195" t="s">
        <v>82</v>
      </c>
      <c r="G42" s="196"/>
      <c r="H42" s="78" t="s">
        <v>98</v>
      </c>
      <c r="K42" s="54" t="s">
        <v>134</v>
      </c>
      <c r="L42" s="54" t="s">
        <v>137</v>
      </c>
      <c r="M42" s="54" t="s">
        <v>138</v>
      </c>
      <c r="N42" s="54" t="s">
        <v>82</v>
      </c>
    </row>
    <row r="43" spans="2:15" ht="18" customHeight="1" x14ac:dyDescent="0.15">
      <c r="B43" s="66"/>
      <c r="C43" s="165" t="s">
        <v>81</v>
      </c>
      <c r="D43" s="166"/>
      <c r="E43" s="167"/>
      <c r="F43" s="191"/>
      <c r="G43" s="198"/>
      <c r="H43" s="79" t="s">
        <v>82</v>
      </c>
      <c r="K43" s="54" t="s">
        <v>92</v>
      </c>
      <c r="L43" s="54" t="s">
        <v>135</v>
      </c>
      <c r="M43" s="54" t="s">
        <v>136</v>
      </c>
      <c r="N43" s="54" t="s">
        <v>82</v>
      </c>
    </row>
    <row r="44" spans="2:15" ht="18" customHeight="1" x14ac:dyDescent="0.15">
      <c r="B44" s="66"/>
      <c r="C44" s="160" t="s">
        <v>86</v>
      </c>
      <c r="D44" s="168"/>
      <c r="E44" s="161"/>
      <c r="F44" s="169"/>
      <c r="G44" s="193"/>
      <c r="H44" s="67" t="s">
        <v>59</v>
      </c>
    </row>
    <row r="45" spans="2:15" ht="18" customHeight="1" x14ac:dyDescent="0.15">
      <c r="B45" s="66"/>
      <c r="C45" s="160" t="s">
        <v>80</v>
      </c>
      <c r="D45" s="168"/>
      <c r="E45" s="161"/>
      <c r="F45" s="171" t="str">
        <f>IF(H43="選択してください","",IF(H43="Nm3",F43*F44,IF(OR(F42="選択してください",F43=""),"",IF(AND(F42="圧力補正あり",H43="m3"),F43*L45*F44,IF(AND(F42="圧力補正なし",H43="m3"),F43*M45*F44,F43*F44)))))</f>
        <v/>
      </c>
      <c r="G45" s="172"/>
      <c r="H45" s="67" t="s">
        <v>126</v>
      </c>
      <c r="K45" s="54" t="s">
        <v>93</v>
      </c>
      <c r="L45" s="54">
        <f>((101.325+0.981)/101.325)*((273.15/(273.15+15)))</f>
        <v>0.9571215029181922</v>
      </c>
      <c r="M45" s="54">
        <f>((101.325+2)/101.325)*((273.15/(273.15+15)))</f>
        <v>0.9666547347078589</v>
      </c>
    </row>
    <row r="46" spans="2:15" ht="18" customHeight="1" x14ac:dyDescent="0.15">
      <c r="B46" s="66"/>
      <c r="C46" s="179" t="s">
        <v>11</v>
      </c>
      <c r="D46" s="160" t="s">
        <v>76</v>
      </c>
      <c r="E46" s="161"/>
      <c r="F46" s="194" t="str">
        <f>IF(OR(F43="",F44="",F50=""),"",(F50*3.6)/(F45)*100)</f>
        <v/>
      </c>
      <c r="G46" s="161"/>
      <c r="H46" s="67" t="s">
        <v>20</v>
      </c>
      <c r="L46" s="54" t="s">
        <v>132</v>
      </c>
      <c r="M46" s="54" t="s">
        <v>133</v>
      </c>
    </row>
    <row r="47" spans="2:15" ht="18" customHeight="1" x14ac:dyDescent="0.15">
      <c r="B47" s="66"/>
      <c r="C47" s="179"/>
      <c r="D47" s="160" t="s">
        <v>102</v>
      </c>
      <c r="E47" s="161"/>
      <c r="F47" s="169"/>
      <c r="G47" s="193"/>
      <c r="H47" s="67" t="s">
        <v>143</v>
      </c>
    </row>
    <row r="48" spans="2:15" ht="18" customHeight="1" x14ac:dyDescent="0.15">
      <c r="B48" s="66"/>
      <c r="C48" s="179"/>
      <c r="D48" s="160" t="s">
        <v>77</v>
      </c>
      <c r="E48" s="161"/>
      <c r="F48" s="169" t="s">
        <v>82</v>
      </c>
      <c r="G48" s="193"/>
      <c r="H48" s="67"/>
      <c r="K48" s="54" t="s">
        <v>94</v>
      </c>
      <c r="L48" s="54" t="s">
        <v>95</v>
      </c>
      <c r="M48" s="54" t="s">
        <v>96</v>
      </c>
      <c r="N48" s="54" t="s">
        <v>68</v>
      </c>
      <c r="O48" s="54" t="s">
        <v>82</v>
      </c>
    </row>
    <row r="49" spans="2:15" ht="18" customHeight="1" x14ac:dyDescent="0.15">
      <c r="B49" s="66"/>
      <c r="C49" s="179"/>
      <c r="D49" s="160" t="s">
        <v>78</v>
      </c>
      <c r="E49" s="161"/>
      <c r="F49" s="169" t="str">
        <f>IF(F48=O48,"",IF(F48=N48,F47*0.1,"入力してください"))</f>
        <v/>
      </c>
      <c r="G49" s="193"/>
      <c r="H49" s="67" t="s">
        <v>125</v>
      </c>
    </row>
    <row r="50" spans="2:15" ht="18" customHeight="1" x14ac:dyDescent="0.15">
      <c r="B50" s="66"/>
      <c r="C50" s="179"/>
      <c r="D50" s="160" t="s">
        <v>115</v>
      </c>
      <c r="E50" s="161"/>
      <c r="F50" s="199" t="str">
        <f>IF(OR(F47="",F49="入力してください",F48="選択してください"),"",F47-F49)</f>
        <v/>
      </c>
      <c r="G50" s="161"/>
      <c r="H50" s="67" t="s">
        <v>125</v>
      </c>
    </row>
    <row r="51" spans="2:15" ht="18" customHeight="1" x14ac:dyDescent="0.15">
      <c r="B51" s="66"/>
      <c r="C51" s="183" t="s">
        <v>12</v>
      </c>
      <c r="D51" s="160" t="s">
        <v>101</v>
      </c>
      <c r="E51" s="161"/>
      <c r="F51" s="194" t="str">
        <f>IF(F52="","",F52/F45*100)</f>
        <v/>
      </c>
      <c r="G51" s="161"/>
      <c r="H51" s="67" t="s">
        <v>20</v>
      </c>
    </row>
    <row r="52" spans="2:15" ht="18" customHeight="1" x14ac:dyDescent="0.15">
      <c r="B52" s="66"/>
      <c r="C52" s="184"/>
      <c r="D52" s="160" t="s">
        <v>97</v>
      </c>
      <c r="E52" s="161"/>
      <c r="F52" s="169"/>
      <c r="G52" s="193"/>
      <c r="H52" s="67" t="s">
        <v>126</v>
      </c>
    </row>
    <row r="53" spans="2:15" ht="18" customHeight="1" x14ac:dyDescent="0.15">
      <c r="B53" s="66"/>
      <c r="C53" s="160" t="s">
        <v>99</v>
      </c>
      <c r="D53" s="176"/>
      <c r="E53" s="177"/>
      <c r="F53" s="197" t="str">
        <f>IF(OR(F46="",F51=""),"",2.17*F46+F51)</f>
        <v/>
      </c>
      <c r="G53" s="161"/>
      <c r="H53" s="67" t="s">
        <v>98</v>
      </c>
    </row>
    <row r="54" spans="2:15" ht="18" customHeight="1" x14ac:dyDescent="0.15">
      <c r="B54" s="70"/>
      <c r="C54" s="160" t="s">
        <v>100</v>
      </c>
      <c r="D54" s="176"/>
      <c r="E54" s="177"/>
      <c r="F54" s="199" t="str">
        <f>IF(F53="","",IF(F53&gt;87,"高効率適用",""))</f>
        <v/>
      </c>
      <c r="G54" s="161"/>
      <c r="H54" s="67" t="s">
        <v>98</v>
      </c>
    </row>
    <row r="55" spans="2:15" ht="18" customHeight="1" x14ac:dyDescent="0.15">
      <c r="B55" s="70"/>
      <c r="C55" s="185" t="s">
        <v>79</v>
      </c>
      <c r="D55" s="186"/>
      <c r="E55" s="69"/>
      <c r="F55" s="72" t="s">
        <v>121</v>
      </c>
      <c r="G55" s="72" t="s">
        <v>145</v>
      </c>
      <c r="H55" s="67" t="s">
        <v>98</v>
      </c>
    </row>
    <row r="56" spans="2:15" ht="18" customHeight="1" x14ac:dyDescent="0.15">
      <c r="B56" s="70"/>
      <c r="C56" s="187"/>
      <c r="D56" s="188"/>
      <c r="E56" s="68" t="s">
        <v>11</v>
      </c>
      <c r="F56" s="73" t="str">
        <f>IF(OR(F46="",F51=""),"",((F45*0.0138*44/12)*((2.17*F46)/(2.17*F46+F51)))/F47)</f>
        <v/>
      </c>
      <c r="G56" s="73" t="str">
        <f>IF(OR(F46="",F51=""),"",((F45*0.0136*44/12)*((2.17*F46)/(2.17*F46+F51)))/F47)</f>
        <v/>
      </c>
      <c r="H56" s="67" t="s">
        <v>90</v>
      </c>
    </row>
    <row r="57" spans="2:15" ht="18" customHeight="1" thickBot="1" x14ac:dyDescent="0.2">
      <c r="B57" s="74"/>
      <c r="C57" s="189"/>
      <c r="D57" s="190"/>
      <c r="E57" s="75" t="s">
        <v>12</v>
      </c>
      <c r="F57" s="76" t="str">
        <f>IF(OR(F46="",F51=""),"",((F45*0.0138*44/12)*(F51/(2.17*F46+F51)))/F52)</f>
        <v/>
      </c>
      <c r="G57" s="76" t="str">
        <f>IF(OR(F46="",F51=""),"",((F45*0.0136*44/12)*(F51/(2.17*F46+F51)))/F52)</f>
        <v/>
      </c>
      <c r="H57" s="77" t="s">
        <v>91</v>
      </c>
    </row>
    <row r="58" spans="2:15" ht="18" customHeight="1" thickTop="1" x14ac:dyDescent="0.15">
      <c r="B58" s="64">
        <v>4</v>
      </c>
      <c r="C58" s="180" t="s">
        <v>142</v>
      </c>
      <c r="D58" s="181"/>
      <c r="E58" s="182"/>
      <c r="F58" s="195" t="s">
        <v>82</v>
      </c>
      <c r="G58" s="196"/>
      <c r="H58" s="78" t="s">
        <v>98</v>
      </c>
      <c r="K58" s="54" t="s">
        <v>134</v>
      </c>
      <c r="L58" s="54" t="s">
        <v>137</v>
      </c>
      <c r="M58" s="54" t="s">
        <v>138</v>
      </c>
      <c r="N58" s="54" t="s">
        <v>82</v>
      </c>
    </row>
    <row r="59" spans="2:15" ht="18" customHeight="1" x14ac:dyDescent="0.15">
      <c r="B59" s="66"/>
      <c r="C59" s="165" t="s">
        <v>81</v>
      </c>
      <c r="D59" s="166"/>
      <c r="E59" s="167"/>
      <c r="F59" s="191"/>
      <c r="G59" s="198"/>
      <c r="H59" s="79" t="s">
        <v>82</v>
      </c>
      <c r="K59" s="54" t="s">
        <v>92</v>
      </c>
      <c r="L59" s="54" t="s">
        <v>139</v>
      </c>
      <c r="M59" s="54" t="s">
        <v>136</v>
      </c>
      <c r="N59" s="54" t="s">
        <v>82</v>
      </c>
    </row>
    <row r="60" spans="2:15" ht="18" customHeight="1" x14ac:dyDescent="0.15">
      <c r="B60" s="66"/>
      <c r="C60" s="160" t="s">
        <v>86</v>
      </c>
      <c r="D60" s="168"/>
      <c r="E60" s="161"/>
      <c r="F60" s="169"/>
      <c r="G60" s="193"/>
      <c r="H60" s="67" t="s">
        <v>59</v>
      </c>
    </row>
    <row r="61" spans="2:15" ht="18" customHeight="1" x14ac:dyDescent="0.15">
      <c r="B61" s="66"/>
      <c r="C61" s="160" t="s">
        <v>80</v>
      </c>
      <c r="D61" s="168"/>
      <c r="E61" s="161"/>
      <c r="F61" s="171" t="str">
        <f>IF(H59="選択してください","",IF(H59="Nm3",F59*F60,IF(OR(F58="選択してください",F59=""),"",IF(AND(F58="圧力補正あり",H59="m3"),F59*L61*F60,IF(AND(F58="圧力補正なし",H59="m3"),F59*M61*F60,F59*F60)))))</f>
        <v/>
      </c>
      <c r="G61" s="172"/>
      <c r="H61" s="67" t="s">
        <v>126</v>
      </c>
      <c r="K61" s="54" t="s">
        <v>93</v>
      </c>
      <c r="L61" s="54">
        <f>((101.325+0.981)/101.325)*((273.15/(273.15+15)))</f>
        <v>0.9571215029181922</v>
      </c>
      <c r="M61" s="54">
        <f>((101.325+2)/101.325)*((273.15/(273.15+15)))</f>
        <v>0.9666547347078589</v>
      </c>
    </row>
    <row r="62" spans="2:15" ht="18" customHeight="1" x14ac:dyDescent="0.15">
      <c r="B62" s="66"/>
      <c r="C62" s="179" t="s">
        <v>11</v>
      </c>
      <c r="D62" s="160" t="s">
        <v>76</v>
      </c>
      <c r="E62" s="161"/>
      <c r="F62" s="194" t="str">
        <f>IF(OR(F59="",F60="",F66=""),"",(F66*3.6)/(F61)*100)</f>
        <v/>
      </c>
      <c r="G62" s="161"/>
      <c r="H62" s="67" t="s">
        <v>20</v>
      </c>
      <c r="L62" s="54" t="s">
        <v>132</v>
      </c>
      <c r="M62" s="54" t="s">
        <v>133</v>
      </c>
    </row>
    <row r="63" spans="2:15" ht="18" customHeight="1" x14ac:dyDescent="0.15">
      <c r="B63" s="66"/>
      <c r="C63" s="179"/>
      <c r="D63" s="160" t="s">
        <v>102</v>
      </c>
      <c r="E63" s="161"/>
      <c r="F63" s="169"/>
      <c r="G63" s="193"/>
      <c r="H63" s="67" t="s">
        <v>143</v>
      </c>
    </row>
    <row r="64" spans="2:15" ht="18" customHeight="1" x14ac:dyDescent="0.15">
      <c r="B64" s="66"/>
      <c r="C64" s="179"/>
      <c r="D64" s="160" t="s">
        <v>77</v>
      </c>
      <c r="E64" s="161"/>
      <c r="F64" s="169" t="s">
        <v>82</v>
      </c>
      <c r="G64" s="193"/>
      <c r="H64" s="67"/>
      <c r="K64" s="54" t="s">
        <v>94</v>
      </c>
      <c r="L64" s="54" t="s">
        <v>95</v>
      </c>
      <c r="M64" s="54" t="s">
        <v>96</v>
      </c>
      <c r="N64" s="54" t="s">
        <v>68</v>
      </c>
      <c r="O64" s="54" t="s">
        <v>82</v>
      </c>
    </row>
    <row r="65" spans="2:15" ht="18" customHeight="1" x14ac:dyDescent="0.15">
      <c r="B65" s="66"/>
      <c r="C65" s="179"/>
      <c r="D65" s="160" t="s">
        <v>78</v>
      </c>
      <c r="E65" s="161"/>
      <c r="F65" s="169" t="str">
        <f>IF(F64=O64,"",IF(F64=N64,F63*0.1,"入力してください"))</f>
        <v/>
      </c>
      <c r="G65" s="193"/>
      <c r="H65" s="67" t="s">
        <v>125</v>
      </c>
    </row>
    <row r="66" spans="2:15" ht="18" customHeight="1" x14ac:dyDescent="0.15">
      <c r="B66" s="66"/>
      <c r="C66" s="179"/>
      <c r="D66" s="160" t="s">
        <v>115</v>
      </c>
      <c r="E66" s="161"/>
      <c r="F66" s="199" t="str">
        <f>IF(OR(F63="",F65="入力してください",F64="選択してください"),"",F63-F65)</f>
        <v/>
      </c>
      <c r="G66" s="161"/>
      <c r="H66" s="67" t="s">
        <v>125</v>
      </c>
    </row>
    <row r="67" spans="2:15" ht="18" customHeight="1" x14ac:dyDescent="0.15">
      <c r="B67" s="66"/>
      <c r="C67" s="183" t="s">
        <v>12</v>
      </c>
      <c r="D67" s="160" t="s">
        <v>101</v>
      </c>
      <c r="E67" s="161"/>
      <c r="F67" s="194" t="str">
        <f>IF(F68="","",F68/F61*100)</f>
        <v/>
      </c>
      <c r="G67" s="161"/>
      <c r="H67" s="67" t="s">
        <v>20</v>
      </c>
    </row>
    <row r="68" spans="2:15" ht="18" customHeight="1" x14ac:dyDescent="0.15">
      <c r="B68" s="66"/>
      <c r="C68" s="184"/>
      <c r="D68" s="160" t="s">
        <v>97</v>
      </c>
      <c r="E68" s="161"/>
      <c r="F68" s="169"/>
      <c r="G68" s="193"/>
      <c r="H68" s="67" t="s">
        <v>126</v>
      </c>
    </row>
    <row r="69" spans="2:15" ht="18" customHeight="1" x14ac:dyDescent="0.15">
      <c r="B69" s="66"/>
      <c r="C69" s="160" t="s">
        <v>99</v>
      </c>
      <c r="D69" s="176"/>
      <c r="E69" s="177"/>
      <c r="F69" s="197" t="str">
        <f>IF(OR(F62="",F67=""),"",2.17*F62+F67)</f>
        <v/>
      </c>
      <c r="G69" s="161"/>
      <c r="H69" s="67" t="s">
        <v>98</v>
      </c>
    </row>
    <row r="70" spans="2:15" ht="18" customHeight="1" x14ac:dyDescent="0.15">
      <c r="B70" s="70"/>
      <c r="C70" s="160" t="s">
        <v>100</v>
      </c>
      <c r="D70" s="176"/>
      <c r="E70" s="177"/>
      <c r="F70" s="199" t="str">
        <f>IF(F69="","",IF(F69&gt;87,"高効率適用",""))</f>
        <v/>
      </c>
      <c r="G70" s="161"/>
      <c r="H70" s="67" t="s">
        <v>98</v>
      </c>
    </row>
    <row r="71" spans="2:15" ht="18" customHeight="1" x14ac:dyDescent="0.15">
      <c r="B71" s="70"/>
      <c r="C71" s="185" t="s">
        <v>79</v>
      </c>
      <c r="D71" s="186"/>
      <c r="E71" s="69"/>
      <c r="F71" s="72" t="s">
        <v>121</v>
      </c>
      <c r="G71" s="72" t="s">
        <v>145</v>
      </c>
      <c r="H71" s="67" t="s">
        <v>98</v>
      </c>
    </row>
    <row r="72" spans="2:15" ht="18" customHeight="1" x14ac:dyDescent="0.15">
      <c r="B72" s="70"/>
      <c r="C72" s="187"/>
      <c r="D72" s="188"/>
      <c r="E72" s="68" t="s">
        <v>11</v>
      </c>
      <c r="F72" s="73" t="str">
        <f>IF(OR(F62="",F67=""),"",((F61*0.0138*44/12)*((2.17*F62)/(2.17*F62+F67)))/F63)</f>
        <v/>
      </c>
      <c r="G72" s="73" t="str">
        <f>IF(OR(F62="",F67=""),"",((F61*0.0136*44/12)*((2.17*F62)/(2.17*F62+F67)))/F63)</f>
        <v/>
      </c>
      <c r="H72" s="67" t="s">
        <v>90</v>
      </c>
    </row>
    <row r="73" spans="2:15" ht="18" customHeight="1" thickBot="1" x14ac:dyDescent="0.2">
      <c r="B73" s="74"/>
      <c r="C73" s="189"/>
      <c r="D73" s="190"/>
      <c r="E73" s="75" t="s">
        <v>12</v>
      </c>
      <c r="F73" s="76" t="str">
        <f>IF(OR(F62="",F67=""),"",((F61*0.0138*44/12)*(F67/(2.17*F62+F67)))/F68)</f>
        <v/>
      </c>
      <c r="G73" s="76" t="str">
        <f>IF(OR(F62="",F67=""),"",((F61*0.0136*44/12)*(F67/(2.17*F62+F67)))/F68)</f>
        <v/>
      </c>
      <c r="H73" s="77" t="s">
        <v>91</v>
      </c>
    </row>
    <row r="74" spans="2:15" ht="18" customHeight="1" thickTop="1" x14ac:dyDescent="0.15">
      <c r="B74" s="64">
        <v>5</v>
      </c>
      <c r="C74" s="180" t="s">
        <v>142</v>
      </c>
      <c r="D74" s="181"/>
      <c r="E74" s="182"/>
      <c r="F74" s="195" t="s">
        <v>82</v>
      </c>
      <c r="G74" s="196"/>
      <c r="H74" s="78" t="s">
        <v>98</v>
      </c>
      <c r="K74" s="54" t="s">
        <v>134</v>
      </c>
      <c r="L74" s="54" t="s">
        <v>137</v>
      </c>
      <c r="M74" s="54" t="s">
        <v>138</v>
      </c>
      <c r="N74" s="54" t="s">
        <v>82</v>
      </c>
    </row>
    <row r="75" spans="2:15" ht="18" customHeight="1" x14ac:dyDescent="0.15">
      <c r="B75" s="66"/>
      <c r="C75" s="165" t="s">
        <v>81</v>
      </c>
      <c r="D75" s="166"/>
      <c r="E75" s="167"/>
      <c r="F75" s="191"/>
      <c r="G75" s="198"/>
      <c r="H75" s="79" t="s">
        <v>82</v>
      </c>
      <c r="K75" s="54" t="s">
        <v>92</v>
      </c>
      <c r="L75" s="54" t="s">
        <v>135</v>
      </c>
      <c r="M75" s="54" t="s">
        <v>136</v>
      </c>
      <c r="N75" s="54" t="s">
        <v>82</v>
      </c>
    </row>
    <row r="76" spans="2:15" ht="18" customHeight="1" x14ac:dyDescent="0.15">
      <c r="B76" s="66"/>
      <c r="C76" s="160" t="s">
        <v>86</v>
      </c>
      <c r="D76" s="168"/>
      <c r="E76" s="161"/>
      <c r="F76" s="169"/>
      <c r="G76" s="193"/>
      <c r="H76" s="67" t="s">
        <v>59</v>
      </c>
    </row>
    <row r="77" spans="2:15" ht="18" customHeight="1" x14ac:dyDescent="0.15">
      <c r="B77" s="66"/>
      <c r="C77" s="160" t="s">
        <v>80</v>
      </c>
      <c r="D77" s="168"/>
      <c r="E77" s="161"/>
      <c r="F77" s="171" t="str">
        <f>IF(H75="選択してください","",IF(H75="Nm3",F75*F76,IF(OR(F74="選択してください",F75=""),"",IF(AND(F74="圧力補正あり",H75="m3"),F75*L77*F76,IF(AND(F74="圧力補正なし",H75="m3"),F75*M77*F76,F75*F76)))))</f>
        <v/>
      </c>
      <c r="G77" s="172"/>
      <c r="H77" s="67" t="s">
        <v>126</v>
      </c>
      <c r="K77" s="54" t="s">
        <v>93</v>
      </c>
      <c r="L77" s="54">
        <f>((101.325+0.981)/101.325)*((273.15/(273.15+15)))</f>
        <v>0.9571215029181922</v>
      </c>
      <c r="M77" s="54">
        <f>((101.325+2)/101.325)*((273.15/(273.15+15)))</f>
        <v>0.9666547347078589</v>
      </c>
    </row>
    <row r="78" spans="2:15" ht="18" customHeight="1" x14ac:dyDescent="0.15">
      <c r="B78" s="66"/>
      <c r="C78" s="179" t="s">
        <v>11</v>
      </c>
      <c r="D78" s="160" t="s">
        <v>76</v>
      </c>
      <c r="E78" s="161"/>
      <c r="F78" s="194" t="str">
        <f>IF(OR(F75="",F76="",F82=""),"",(F82*3.6)/(F77)*100)</f>
        <v/>
      </c>
      <c r="G78" s="161"/>
      <c r="H78" s="67" t="s">
        <v>20</v>
      </c>
      <c r="L78" s="54" t="s">
        <v>132</v>
      </c>
      <c r="M78" s="54" t="s">
        <v>133</v>
      </c>
    </row>
    <row r="79" spans="2:15" ht="18" customHeight="1" x14ac:dyDescent="0.15">
      <c r="B79" s="66"/>
      <c r="C79" s="179"/>
      <c r="D79" s="160" t="s">
        <v>102</v>
      </c>
      <c r="E79" s="161"/>
      <c r="F79" s="169"/>
      <c r="G79" s="193"/>
      <c r="H79" s="67" t="s">
        <v>143</v>
      </c>
    </row>
    <row r="80" spans="2:15" ht="18" customHeight="1" x14ac:dyDescent="0.15">
      <c r="B80" s="66"/>
      <c r="C80" s="179"/>
      <c r="D80" s="160" t="s">
        <v>77</v>
      </c>
      <c r="E80" s="161"/>
      <c r="F80" s="169" t="s">
        <v>82</v>
      </c>
      <c r="G80" s="193"/>
      <c r="H80" s="67"/>
      <c r="K80" s="54" t="s">
        <v>94</v>
      </c>
      <c r="L80" s="54" t="s">
        <v>95</v>
      </c>
      <c r="M80" s="54" t="s">
        <v>96</v>
      </c>
      <c r="N80" s="54" t="s">
        <v>68</v>
      </c>
      <c r="O80" s="54" t="s">
        <v>82</v>
      </c>
    </row>
    <row r="81" spans="2:8" ht="18" customHeight="1" x14ac:dyDescent="0.15">
      <c r="B81" s="66"/>
      <c r="C81" s="179"/>
      <c r="D81" s="160" t="s">
        <v>78</v>
      </c>
      <c r="E81" s="161"/>
      <c r="F81" s="169" t="str">
        <f>IF(F80=O80,"",IF(F80=N80,F79*0.1,"入力してください"))</f>
        <v/>
      </c>
      <c r="G81" s="193"/>
      <c r="H81" s="67" t="s">
        <v>125</v>
      </c>
    </row>
    <row r="82" spans="2:8" ht="18" customHeight="1" x14ac:dyDescent="0.15">
      <c r="B82" s="66"/>
      <c r="C82" s="179"/>
      <c r="D82" s="160" t="s">
        <v>115</v>
      </c>
      <c r="E82" s="161"/>
      <c r="F82" s="199" t="str">
        <f>IF(OR(F79="",F81="入力してください",F80="選択してください"),"",F79-F81)</f>
        <v/>
      </c>
      <c r="G82" s="161"/>
      <c r="H82" s="67" t="s">
        <v>125</v>
      </c>
    </row>
    <row r="83" spans="2:8" ht="18" customHeight="1" x14ac:dyDescent="0.15">
      <c r="B83" s="66"/>
      <c r="C83" s="183" t="s">
        <v>12</v>
      </c>
      <c r="D83" s="160" t="s">
        <v>101</v>
      </c>
      <c r="E83" s="161"/>
      <c r="F83" s="194" t="str">
        <f>IF(F84="","",F84/F77*100)</f>
        <v/>
      </c>
      <c r="G83" s="161"/>
      <c r="H83" s="67" t="s">
        <v>20</v>
      </c>
    </row>
    <row r="84" spans="2:8" ht="18" customHeight="1" x14ac:dyDescent="0.15">
      <c r="B84" s="66"/>
      <c r="C84" s="184"/>
      <c r="D84" s="160" t="s">
        <v>97</v>
      </c>
      <c r="E84" s="161"/>
      <c r="F84" s="169"/>
      <c r="G84" s="193"/>
      <c r="H84" s="67" t="s">
        <v>126</v>
      </c>
    </row>
    <row r="85" spans="2:8" ht="18" customHeight="1" x14ac:dyDescent="0.15">
      <c r="B85" s="66"/>
      <c r="C85" s="160" t="s">
        <v>99</v>
      </c>
      <c r="D85" s="176"/>
      <c r="E85" s="177"/>
      <c r="F85" s="197" t="str">
        <f>IF(OR(F78="",F83=""),"",2.17*F78+F83)</f>
        <v/>
      </c>
      <c r="G85" s="161"/>
      <c r="H85" s="67" t="s">
        <v>98</v>
      </c>
    </row>
    <row r="86" spans="2:8" ht="18" customHeight="1" x14ac:dyDescent="0.15">
      <c r="B86" s="70"/>
      <c r="C86" s="160" t="s">
        <v>100</v>
      </c>
      <c r="D86" s="176"/>
      <c r="E86" s="177"/>
      <c r="F86" s="199" t="str">
        <f>IF(F85="","",IF(F85&gt;87,"高効率適用",""))</f>
        <v/>
      </c>
      <c r="G86" s="161"/>
      <c r="H86" s="67" t="s">
        <v>98</v>
      </c>
    </row>
    <row r="87" spans="2:8" ht="18" customHeight="1" x14ac:dyDescent="0.15">
      <c r="B87" s="70"/>
      <c r="C87" s="185" t="s">
        <v>79</v>
      </c>
      <c r="D87" s="186"/>
      <c r="E87" s="69"/>
      <c r="F87" s="72" t="s">
        <v>121</v>
      </c>
      <c r="G87" s="72" t="s">
        <v>145</v>
      </c>
      <c r="H87" s="67" t="s">
        <v>98</v>
      </c>
    </row>
    <row r="88" spans="2:8" ht="18" customHeight="1" x14ac:dyDescent="0.15">
      <c r="B88" s="70"/>
      <c r="C88" s="187"/>
      <c r="D88" s="188"/>
      <c r="E88" s="68" t="s">
        <v>11</v>
      </c>
      <c r="F88" s="73" t="str">
        <f>IF(OR(F78="",F83=""),"",((F77*0.0138*44/12)*((2.17*F78)/(2.17*F78+F83)))/F79)</f>
        <v/>
      </c>
      <c r="G88" s="73" t="str">
        <f>IF(OR(F78="",F83=""),"",((F77*0.0136*44/12)*((2.17*F78)/(2.17*F78+F83)))/F79)</f>
        <v/>
      </c>
      <c r="H88" s="67" t="s">
        <v>90</v>
      </c>
    </row>
    <row r="89" spans="2:8" ht="18" customHeight="1" thickBot="1" x14ac:dyDescent="0.2">
      <c r="B89" s="74"/>
      <c r="C89" s="189"/>
      <c r="D89" s="190"/>
      <c r="E89" s="75" t="s">
        <v>12</v>
      </c>
      <c r="F89" s="76" t="str">
        <f>IF(OR(F78="",F83=""),"",((F77*0.0138*44/12)*(F83/(2.17*F78+F83)))/F84)</f>
        <v/>
      </c>
      <c r="G89" s="76" t="str">
        <f>IF(OR(F78="",F83=""),"",((F77*0.0136*44/12)*(F83/(2.17*F78+F83)))/F84)</f>
        <v/>
      </c>
      <c r="H89" s="77" t="s">
        <v>91</v>
      </c>
    </row>
    <row r="90" spans="2:8" ht="18" customHeight="1" thickTop="1" x14ac:dyDescent="0.15"/>
    <row r="91" spans="2:8" ht="4.5" customHeight="1" x14ac:dyDescent="0.15"/>
  </sheetData>
  <sheetProtection algorithmName="SHA-512" hashValue="OFRXgw4bnvOvVgM9Uu2bcXeMt222YBCd/vI0q3IQd5DoZcpR4FVqJql73A1PIbSWEZ+ANizbpsEfEE026Z/IkQ==" saltValue="BVlw5KJlGgUuNQ7iFGqrAg==" spinCount="100000" sheet="1" objects="1" scenarios="1"/>
  <mergeCells count="151">
    <mergeCell ref="C69:E69"/>
    <mergeCell ref="D81:E81"/>
    <mergeCell ref="C67:C68"/>
    <mergeCell ref="D68:E68"/>
    <mergeCell ref="D67:E67"/>
    <mergeCell ref="C74:E74"/>
    <mergeCell ref="F74:G74"/>
    <mergeCell ref="D20:E20"/>
    <mergeCell ref="F22:G22"/>
    <mergeCell ref="F68:G68"/>
    <mergeCell ref="F45:G45"/>
    <mergeCell ref="F46:G46"/>
    <mergeCell ref="D52:E52"/>
    <mergeCell ref="F53:G53"/>
    <mergeCell ref="F47:G47"/>
    <mergeCell ref="F48:G48"/>
    <mergeCell ref="F62:G62"/>
    <mergeCell ref="C58:E58"/>
    <mergeCell ref="C51:C52"/>
    <mergeCell ref="D51:E51"/>
    <mergeCell ref="F52:G52"/>
    <mergeCell ref="F59:G59"/>
    <mergeCell ref="F60:G60"/>
    <mergeCell ref="C75:E75"/>
    <mergeCell ref="D19:E19"/>
    <mergeCell ref="F18:G18"/>
    <mergeCell ref="F11:G11"/>
    <mergeCell ref="F21:G21"/>
    <mergeCell ref="F63:G63"/>
    <mergeCell ref="F64:G64"/>
    <mergeCell ref="F65:G65"/>
    <mergeCell ref="D65:E65"/>
    <mergeCell ref="C59:E59"/>
    <mergeCell ref="C62:C66"/>
    <mergeCell ref="D62:E62"/>
    <mergeCell ref="D63:E63"/>
    <mergeCell ref="D64:E64"/>
    <mergeCell ref="C46:C50"/>
    <mergeCell ref="F50:G50"/>
    <mergeCell ref="F51:G51"/>
    <mergeCell ref="C43:E43"/>
    <mergeCell ref="D47:E47"/>
    <mergeCell ref="F54:G54"/>
    <mergeCell ref="C44:E44"/>
    <mergeCell ref="C45:E45"/>
    <mergeCell ref="F61:G61"/>
    <mergeCell ref="C55:D57"/>
    <mergeCell ref="F44:G44"/>
    <mergeCell ref="C60:E60"/>
    <mergeCell ref="F86:G86"/>
    <mergeCell ref="F81:G81"/>
    <mergeCell ref="F82:G82"/>
    <mergeCell ref="F83:G83"/>
    <mergeCell ref="F69:G69"/>
    <mergeCell ref="F70:G70"/>
    <mergeCell ref="F77:G77"/>
    <mergeCell ref="F75:G75"/>
    <mergeCell ref="D83:E83"/>
    <mergeCell ref="F85:G85"/>
    <mergeCell ref="F67:G67"/>
    <mergeCell ref="F84:G84"/>
    <mergeCell ref="D82:E82"/>
    <mergeCell ref="F78:G78"/>
    <mergeCell ref="F79:G79"/>
    <mergeCell ref="C77:E77"/>
    <mergeCell ref="C71:D73"/>
    <mergeCell ref="F76:G76"/>
    <mergeCell ref="C70:E70"/>
    <mergeCell ref="C76:E76"/>
    <mergeCell ref="D66:E66"/>
    <mergeCell ref="F66:G66"/>
    <mergeCell ref="C83:C84"/>
    <mergeCell ref="C87:D89"/>
    <mergeCell ref="F80:G80"/>
    <mergeCell ref="C85:E85"/>
    <mergeCell ref="C78:C82"/>
    <mergeCell ref="D78:E78"/>
    <mergeCell ref="D79:E79"/>
    <mergeCell ref="D80:E80"/>
    <mergeCell ref="C86:E86"/>
    <mergeCell ref="D84:E84"/>
    <mergeCell ref="C53:E53"/>
    <mergeCell ref="C61:E61"/>
    <mergeCell ref="F36:G36"/>
    <mergeCell ref="F37:G37"/>
    <mergeCell ref="F30:G30"/>
    <mergeCell ref="F31:G31"/>
    <mergeCell ref="F43:G43"/>
    <mergeCell ref="F32:G32"/>
    <mergeCell ref="F33:G33"/>
    <mergeCell ref="F34:G34"/>
    <mergeCell ref="F35:G35"/>
    <mergeCell ref="F42:G42"/>
    <mergeCell ref="C54:E54"/>
    <mergeCell ref="F58:G58"/>
    <mergeCell ref="C37:E37"/>
    <mergeCell ref="C38:E38"/>
    <mergeCell ref="D46:E46"/>
    <mergeCell ref="F38:G38"/>
    <mergeCell ref="C39:D41"/>
    <mergeCell ref="D49:E49"/>
    <mergeCell ref="D50:E50"/>
    <mergeCell ref="D48:E48"/>
    <mergeCell ref="F49:G49"/>
    <mergeCell ref="C42:E42"/>
    <mergeCell ref="F27:G27"/>
    <mergeCell ref="F28:G28"/>
    <mergeCell ref="F29:G29"/>
    <mergeCell ref="F20:G20"/>
    <mergeCell ref="F19:G19"/>
    <mergeCell ref="F14:G14"/>
    <mergeCell ref="F15:G15"/>
    <mergeCell ref="F16:G16"/>
    <mergeCell ref="F17:G17"/>
    <mergeCell ref="F26:G26"/>
    <mergeCell ref="D36:E36"/>
    <mergeCell ref="C21:E21"/>
    <mergeCell ref="D34:E34"/>
    <mergeCell ref="C27:E27"/>
    <mergeCell ref="D30:E30"/>
    <mergeCell ref="D31:E31"/>
    <mergeCell ref="C22:E22"/>
    <mergeCell ref="C4:D4"/>
    <mergeCell ref="C5:D5"/>
    <mergeCell ref="D15:E15"/>
    <mergeCell ref="C14:C18"/>
    <mergeCell ref="D16:E16"/>
    <mergeCell ref="C10:E10"/>
    <mergeCell ref="C12:E12"/>
    <mergeCell ref="C28:E28"/>
    <mergeCell ref="C29:E29"/>
    <mergeCell ref="C30:C34"/>
    <mergeCell ref="D32:E32"/>
    <mergeCell ref="D33:E33"/>
    <mergeCell ref="C35:C36"/>
    <mergeCell ref="D35:E35"/>
    <mergeCell ref="C26:E26"/>
    <mergeCell ref="C19:C20"/>
    <mergeCell ref="C23:D25"/>
    <mergeCell ref="F2:H2"/>
    <mergeCell ref="B7:H7"/>
    <mergeCell ref="D17:E17"/>
    <mergeCell ref="D18:E18"/>
    <mergeCell ref="C9:E9"/>
    <mergeCell ref="C11:E11"/>
    <mergeCell ref="C13:E13"/>
    <mergeCell ref="F12:G12"/>
    <mergeCell ref="F13:G13"/>
    <mergeCell ref="D14:E14"/>
    <mergeCell ref="F9:G9"/>
    <mergeCell ref="F10:G10"/>
  </mergeCells>
  <phoneticPr fontId="2"/>
  <dataValidations disablePrompts="1" count="7">
    <dataValidation type="list" allowBlank="1" showInputMessage="1" showErrorMessage="1" sqref="H11 H43 H27 H59 H75">
      <formula1>$L$11:$N$11</formula1>
    </dataValidation>
    <dataValidation type="list" allowBlank="1" showInputMessage="1" showErrorMessage="1" sqref="F32 F80 F16 F48 F64">
      <formula1>$L$16:$O$16</formula1>
    </dataValidation>
    <dataValidation type="list" allowBlank="1" showInputMessage="1" showErrorMessage="1" sqref="F10:G10">
      <formula1>$L$10:$N$10</formula1>
    </dataValidation>
    <dataValidation type="list" allowBlank="1" showInputMessage="1" showErrorMessage="1" sqref="F26:G26">
      <formula1>$L$26:$N$26</formula1>
    </dataValidation>
    <dataValidation type="list" allowBlank="1" showInputMessage="1" showErrorMessage="1" sqref="F42:G42">
      <formula1>$L$42:$N$42</formula1>
    </dataValidation>
    <dataValidation type="list" allowBlank="1" showInputMessage="1" showErrorMessage="1" sqref="F58:G58">
      <formula1>$L$58:$N$58</formula1>
    </dataValidation>
    <dataValidation type="list" allowBlank="1" showInputMessage="1" showErrorMessage="1" sqref="F74:G74">
      <formula1>$L$74:$N$74</formula1>
    </dataValidation>
  </dataValidations>
  <pageMargins left="0.83" right="0.41" top="0.24" bottom="0.23" header="0.17" footer="0.17"/>
  <pageSetup paperSize="9" scale="5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BD51"/>
  <sheetViews>
    <sheetView zoomScaleNormal="100" zoomScaleSheetLayoutView="100" workbookViewId="0">
      <selection activeCell="P16" sqref="G14:AN19"/>
    </sheetView>
  </sheetViews>
  <sheetFormatPr defaultRowHeight="16.5" customHeight="1" x14ac:dyDescent="0.15"/>
  <cols>
    <col min="1" max="1" width="2.375" style="1" customWidth="1"/>
    <col min="2" max="2" width="0.5" style="1" customWidth="1"/>
    <col min="3" max="3" width="1.25" style="1" customWidth="1"/>
    <col min="4" max="11" width="2.875" style="1" customWidth="1"/>
    <col min="12" max="12" width="1.25" style="1" customWidth="1"/>
    <col min="13" max="14" width="2.875" style="1" customWidth="1"/>
    <col min="15" max="15" width="1.25" style="1" customWidth="1"/>
    <col min="16" max="36" width="2.25" style="1" customWidth="1"/>
    <col min="37" max="37" width="2.375" style="1" customWidth="1"/>
    <col min="38" max="38" width="0.625" style="1" customWidth="1"/>
    <col min="39" max="45" width="2.375" style="1" customWidth="1"/>
    <col min="46" max="46" width="2.25" style="1" customWidth="1"/>
    <col min="47" max="47" width="6.625" style="1" customWidth="1"/>
    <col min="48" max="48" width="46.5" style="1" customWidth="1"/>
    <col min="49" max="16384" width="9" style="1"/>
  </cols>
  <sheetData>
    <row r="2" spans="2:56" ht="3.75" customHeight="1" x14ac:dyDescent="0.15"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/>
    </row>
    <row r="3" spans="2:56" ht="16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 t="s">
        <v>3</v>
      </c>
      <c r="Z3" s="10"/>
      <c r="AA3" s="259"/>
      <c r="AB3" s="259"/>
      <c r="AC3" s="259"/>
      <c r="AD3" s="10" t="s">
        <v>0</v>
      </c>
      <c r="AE3" s="259"/>
      <c r="AF3" s="260"/>
      <c r="AG3" s="10" t="s">
        <v>1</v>
      </c>
      <c r="AH3" s="259"/>
      <c r="AI3" s="259"/>
      <c r="AJ3" s="10" t="s">
        <v>2</v>
      </c>
      <c r="AK3" s="10"/>
      <c r="AL3" s="11"/>
    </row>
    <row r="4" spans="2:56" ht="16.5" customHeight="1" x14ac:dyDescent="0.15">
      <c r="B4" s="3"/>
      <c r="C4" s="10"/>
      <c r="D4" s="218" t="s">
        <v>56</v>
      </c>
      <c r="E4" s="219"/>
      <c r="F4" s="219"/>
      <c r="G4" s="219"/>
      <c r="H4" s="218" t="s">
        <v>57</v>
      </c>
      <c r="I4" s="219"/>
      <c r="J4" s="219"/>
      <c r="K4" s="21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30"/>
      <c r="AB4" s="30"/>
      <c r="AC4" s="30"/>
      <c r="AD4" s="10"/>
      <c r="AE4" s="30"/>
      <c r="AF4" s="31"/>
      <c r="AG4" s="10"/>
      <c r="AH4" s="30"/>
      <c r="AI4" s="30"/>
      <c r="AJ4" s="10"/>
      <c r="AK4" s="10"/>
      <c r="AL4" s="11"/>
    </row>
    <row r="5" spans="2:56" ht="16.5" customHeight="1" x14ac:dyDescent="0.15">
      <c r="B5" s="3"/>
      <c r="C5" s="10"/>
      <c r="D5" s="249"/>
      <c r="E5" s="250"/>
      <c r="F5" s="250"/>
      <c r="G5" s="250"/>
      <c r="H5" s="249"/>
      <c r="I5" s="250"/>
      <c r="J5" s="250"/>
      <c r="K5" s="25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30"/>
      <c r="AB5" s="30"/>
      <c r="AC5" s="30"/>
      <c r="AD5" s="10"/>
      <c r="AE5" s="30"/>
      <c r="AF5" s="31"/>
      <c r="AG5" s="10"/>
      <c r="AH5" s="30"/>
      <c r="AI5" s="30"/>
      <c r="AJ5" s="10"/>
      <c r="AK5" s="10"/>
      <c r="AL5" s="11"/>
      <c r="AV5" t="s">
        <v>31</v>
      </c>
      <c r="AW5"/>
      <c r="AX5"/>
      <c r="AY5"/>
      <c r="AZ5"/>
      <c r="BA5"/>
      <c r="BB5"/>
      <c r="BC5"/>
      <c r="BD5"/>
    </row>
    <row r="6" spans="2:56" ht="16.5" customHeight="1" x14ac:dyDescent="0.15">
      <c r="B6" s="3"/>
      <c r="C6" s="1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1"/>
      <c r="AV6"/>
      <c r="AW6"/>
      <c r="AX6"/>
      <c r="AY6"/>
      <c r="AZ6"/>
      <c r="BA6"/>
      <c r="BB6"/>
      <c r="BC6"/>
      <c r="BD6"/>
    </row>
    <row r="7" spans="2:56" ht="16.5" customHeight="1" x14ac:dyDescent="0.15"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0"/>
      <c r="AL7" s="11"/>
      <c r="AV7" t="s">
        <v>38</v>
      </c>
      <c r="AW7" t="s">
        <v>40</v>
      </c>
      <c r="AX7"/>
      <c r="AY7" s="37">
        <v>100</v>
      </c>
      <c r="AZ7"/>
      <c r="BA7"/>
      <c r="BB7"/>
      <c r="BC7"/>
      <c r="BD7"/>
    </row>
    <row r="8" spans="2:56" ht="16.5" customHeight="1" x14ac:dyDescent="0.15">
      <c r="B8" s="3"/>
      <c r="C8" s="261" t="s">
        <v>53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11"/>
      <c r="AV8" t="s">
        <v>39</v>
      </c>
      <c r="AW8" t="s">
        <v>41</v>
      </c>
      <c r="AX8"/>
      <c r="AY8" s="37">
        <v>45</v>
      </c>
      <c r="AZ8" t="s">
        <v>51</v>
      </c>
      <c r="BA8"/>
      <c r="BB8"/>
      <c r="BC8"/>
      <c r="BD8"/>
    </row>
    <row r="9" spans="2:56" ht="16.5" customHeight="1" x14ac:dyDescent="0.15">
      <c r="B9" s="3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11"/>
      <c r="AV9" t="s">
        <v>47</v>
      </c>
      <c r="AW9" t="s">
        <v>42</v>
      </c>
      <c r="AX9"/>
      <c r="AY9">
        <f>AY7*AY8</f>
        <v>4500</v>
      </c>
      <c r="AZ9"/>
      <c r="BA9"/>
      <c r="BB9"/>
      <c r="BC9"/>
      <c r="BD9" t="s">
        <v>45</v>
      </c>
    </row>
    <row r="10" spans="2:56" ht="16.5" customHeight="1" x14ac:dyDescent="0.15">
      <c r="B10" s="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11"/>
      <c r="AV10"/>
      <c r="AW10"/>
      <c r="AX10"/>
      <c r="AY10"/>
      <c r="AZ10"/>
      <c r="BA10"/>
      <c r="BB10"/>
      <c r="BC10"/>
      <c r="BD10" t="s">
        <v>35</v>
      </c>
    </row>
    <row r="11" spans="2:56" ht="16.5" customHeight="1" x14ac:dyDescent="0.15"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1"/>
      <c r="AV11" t="s">
        <v>32</v>
      </c>
      <c r="AW11"/>
      <c r="AX11"/>
      <c r="AY11">
        <f>AY14/AY9*100</f>
        <v>28.799999999999997</v>
      </c>
      <c r="AZ11"/>
      <c r="BA11"/>
      <c r="BB11"/>
      <c r="BC11"/>
      <c r="BD11" t="s">
        <v>36</v>
      </c>
    </row>
    <row r="12" spans="2:56" ht="16.5" customHeight="1" x14ac:dyDescent="0.15">
      <c r="B12" s="3"/>
      <c r="C12" s="10"/>
      <c r="D12" s="148" t="s">
        <v>54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1"/>
      <c r="AV12" t="s">
        <v>33</v>
      </c>
      <c r="AW12" t="s">
        <v>43</v>
      </c>
      <c r="AX12"/>
      <c r="AY12" s="37">
        <v>400</v>
      </c>
      <c r="AZ12"/>
      <c r="BA12"/>
      <c r="BB12"/>
      <c r="BC12"/>
      <c r="BD12" t="s">
        <v>37</v>
      </c>
    </row>
    <row r="13" spans="2:56" ht="16.5" customHeight="1" x14ac:dyDescent="0.15">
      <c r="B13" s="3"/>
      <c r="C13" s="10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1"/>
      <c r="AV13" t="s">
        <v>34</v>
      </c>
      <c r="AW13" t="s">
        <v>43</v>
      </c>
      <c r="AX13" t="s">
        <v>37</v>
      </c>
      <c r="AY13" s="37">
        <f>IF(AX13="実測無",AY12*0.1,"")</f>
        <v>40</v>
      </c>
      <c r="AZ13" t="s">
        <v>44</v>
      </c>
      <c r="BA13"/>
      <c r="BB13"/>
      <c r="BC13"/>
      <c r="BD13"/>
    </row>
    <row r="14" spans="2:56" ht="16.5" customHeight="1" x14ac:dyDescent="0.15">
      <c r="B14" s="3"/>
      <c r="C14" s="10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1"/>
      <c r="AV14" t="s">
        <v>46</v>
      </c>
      <c r="AW14" t="s">
        <v>42</v>
      </c>
      <c r="AX14"/>
      <c r="AY14">
        <f>(AY12-AY13)*3.6</f>
        <v>1296</v>
      </c>
      <c r="AZ14"/>
      <c r="BA14"/>
      <c r="BB14"/>
      <c r="BC14"/>
      <c r="BD14"/>
    </row>
    <row r="15" spans="2:56" ht="16.5" customHeight="1" x14ac:dyDescent="0.15">
      <c r="B15" s="3"/>
      <c r="C15" s="14"/>
      <c r="D15" s="90" t="s">
        <v>6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15"/>
      <c r="P15" s="253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5"/>
      <c r="AL15" s="11"/>
      <c r="AV15"/>
      <c r="AW15"/>
      <c r="AX15"/>
      <c r="AY15"/>
      <c r="AZ15"/>
      <c r="BA15"/>
      <c r="BB15"/>
      <c r="BC15"/>
      <c r="BD15"/>
    </row>
    <row r="16" spans="2:56" ht="16.5" customHeight="1" x14ac:dyDescent="0.15">
      <c r="B16" s="3"/>
      <c r="C16" s="1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17"/>
      <c r="P16" s="256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  <c r="AL16" s="11"/>
      <c r="AV16" t="s">
        <v>48</v>
      </c>
      <c r="AW16"/>
      <c r="AX16"/>
      <c r="AY16" s="36">
        <f>AY17/AY9*100</f>
        <v>8.8888888888888893</v>
      </c>
      <c r="AZ16"/>
      <c r="BA16"/>
      <c r="BB16"/>
      <c r="BC16"/>
      <c r="BD16"/>
    </row>
    <row r="17" spans="2:56" ht="16.5" customHeight="1" x14ac:dyDescent="0.15">
      <c r="B17" s="3"/>
      <c r="C17" s="14"/>
      <c r="D17" s="81" t="s">
        <v>7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15"/>
      <c r="P17" s="253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5"/>
      <c r="AL17" s="11"/>
      <c r="AV17" t="s">
        <v>49</v>
      </c>
      <c r="AW17" t="s">
        <v>42</v>
      </c>
      <c r="AX17"/>
      <c r="AY17" s="37">
        <v>400</v>
      </c>
      <c r="AZ17"/>
      <c r="BA17"/>
      <c r="BB17"/>
      <c r="BC17"/>
      <c r="BD17"/>
    </row>
    <row r="18" spans="2:56" ht="16.5" customHeight="1" x14ac:dyDescent="0.15">
      <c r="B18" s="3"/>
      <c r="C18" s="16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17"/>
      <c r="P18" s="256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8"/>
      <c r="AL18" s="11"/>
      <c r="AV18"/>
      <c r="AW18"/>
      <c r="AX18"/>
      <c r="AY18"/>
      <c r="AZ18"/>
      <c r="BA18"/>
      <c r="BB18"/>
      <c r="BC18"/>
      <c r="BD18"/>
    </row>
    <row r="19" spans="2:56" ht="16.5" customHeight="1" x14ac:dyDescent="0.15">
      <c r="B19" s="3"/>
      <c r="C19" s="14"/>
      <c r="D19" s="90" t="s">
        <v>8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15"/>
      <c r="P19" s="253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5"/>
      <c r="AL19" s="11"/>
      <c r="AV19" t="s">
        <v>50</v>
      </c>
      <c r="AW19"/>
      <c r="AX19"/>
      <c r="AY19">
        <f>2.17*AY11+AY16</f>
        <v>71.384888888888881</v>
      </c>
      <c r="AZ19" t="s">
        <v>52</v>
      </c>
      <c r="BA19"/>
      <c r="BB19"/>
      <c r="BC19"/>
      <c r="BD19"/>
    </row>
    <row r="20" spans="2:56" ht="16.5" customHeight="1" x14ac:dyDescent="0.15">
      <c r="B20" s="3"/>
      <c r="C20" s="1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17"/>
      <c r="P20" s="256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8"/>
      <c r="AL20" s="11"/>
    </row>
    <row r="21" spans="2:56" ht="16.5" customHeight="1" x14ac:dyDescent="0.15">
      <c r="B21" s="3"/>
      <c r="C21" s="14"/>
      <c r="D21" s="90" t="s">
        <v>55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15"/>
      <c r="P21" s="231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3"/>
      <c r="AF21" s="120" t="s">
        <v>40</v>
      </c>
      <c r="AG21" s="226"/>
      <c r="AH21" s="226"/>
      <c r="AI21" s="226"/>
      <c r="AJ21" s="226"/>
      <c r="AK21" s="227"/>
      <c r="AL21" s="11"/>
    </row>
    <row r="22" spans="2:56" ht="16.5" customHeight="1" x14ac:dyDescent="0.15">
      <c r="B22" s="3"/>
      <c r="C22" s="1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17"/>
      <c r="P22" s="234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6"/>
      <c r="AF22" s="228"/>
      <c r="AG22" s="229"/>
      <c r="AH22" s="229"/>
      <c r="AI22" s="229"/>
      <c r="AJ22" s="229"/>
      <c r="AK22" s="230"/>
      <c r="AL22" s="11"/>
    </row>
    <row r="23" spans="2:56" ht="16.5" customHeight="1" x14ac:dyDescent="0.15">
      <c r="B23" s="3"/>
      <c r="C23" s="14"/>
      <c r="D23" s="90" t="s">
        <v>58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19"/>
      <c r="P23" s="231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3"/>
      <c r="AF23" s="120" t="s">
        <v>83</v>
      </c>
      <c r="AG23" s="226"/>
      <c r="AH23" s="226"/>
      <c r="AI23" s="226"/>
      <c r="AJ23" s="226"/>
      <c r="AK23" s="227"/>
      <c r="AL23" s="11"/>
    </row>
    <row r="24" spans="2:56" ht="16.5" customHeight="1" x14ac:dyDescent="0.15">
      <c r="B24" s="3"/>
      <c r="C24" s="1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20"/>
      <c r="P24" s="234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6"/>
      <c r="AF24" s="228"/>
      <c r="AG24" s="229"/>
      <c r="AH24" s="229"/>
      <c r="AI24" s="229"/>
      <c r="AJ24" s="229"/>
      <c r="AK24" s="230"/>
      <c r="AL24" s="11"/>
    </row>
    <row r="25" spans="2:56" ht="16.5" customHeight="1" x14ac:dyDescent="0.15">
      <c r="B25" s="3"/>
      <c r="C25" s="14"/>
      <c r="D25" s="90" t="s">
        <v>60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19"/>
      <c r="P25" s="220" t="str">
        <f>IF(P21="","",P21*P23)</f>
        <v/>
      </c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2"/>
      <c r="AF25" s="120" t="s">
        <v>61</v>
      </c>
      <c r="AG25" s="226"/>
      <c r="AH25" s="226"/>
      <c r="AI25" s="226"/>
      <c r="AJ25" s="226"/>
      <c r="AK25" s="227"/>
      <c r="AL25" s="11"/>
    </row>
    <row r="26" spans="2:56" ht="16.5" customHeight="1" x14ac:dyDescent="0.15">
      <c r="B26" s="3"/>
      <c r="C26" s="16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20"/>
      <c r="P26" s="223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5"/>
      <c r="AF26" s="228"/>
      <c r="AG26" s="229"/>
      <c r="AH26" s="229"/>
      <c r="AI26" s="229"/>
      <c r="AJ26" s="229"/>
      <c r="AK26" s="230"/>
      <c r="AL26" s="11"/>
    </row>
    <row r="27" spans="2:56" ht="16.5" customHeight="1" x14ac:dyDescent="0.15">
      <c r="B27" s="3"/>
      <c r="C27" s="218" t="s">
        <v>11</v>
      </c>
      <c r="D27" s="219"/>
      <c r="E27" s="219"/>
      <c r="F27" s="200" t="s">
        <v>63</v>
      </c>
      <c r="G27" s="201"/>
      <c r="H27" s="201"/>
      <c r="I27" s="201"/>
      <c r="J27" s="201"/>
      <c r="K27" s="201"/>
      <c r="L27" s="201"/>
      <c r="M27" s="201"/>
      <c r="N27" s="201"/>
      <c r="O27" s="19"/>
      <c r="P27" s="220" t="str">
        <f>IF(P23="","",P23*P25)</f>
        <v/>
      </c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2"/>
      <c r="AF27" s="120" t="s">
        <v>62</v>
      </c>
      <c r="AG27" s="226"/>
      <c r="AH27" s="226"/>
      <c r="AI27" s="226"/>
      <c r="AJ27" s="226"/>
      <c r="AK27" s="227"/>
      <c r="AL27" s="11"/>
    </row>
    <row r="28" spans="2:56" ht="16.5" customHeight="1" x14ac:dyDescent="0.15">
      <c r="B28" s="3"/>
      <c r="C28" s="219"/>
      <c r="D28" s="219"/>
      <c r="E28" s="219"/>
      <c r="F28" s="202"/>
      <c r="G28" s="203"/>
      <c r="H28" s="203"/>
      <c r="I28" s="203"/>
      <c r="J28" s="203"/>
      <c r="K28" s="203"/>
      <c r="L28" s="203"/>
      <c r="M28" s="203"/>
      <c r="N28" s="203"/>
      <c r="O28" s="20"/>
      <c r="P28" s="223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5"/>
      <c r="AF28" s="228"/>
      <c r="AG28" s="229"/>
      <c r="AH28" s="229"/>
      <c r="AI28" s="229"/>
      <c r="AJ28" s="229"/>
      <c r="AK28" s="230"/>
      <c r="AL28" s="11"/>
    </row>
    <row r="29" spans="2:56" ht="16.5" customHeight="1" x14ac:dyDescent="0.15">
      <c r="B29" s="3"/>
      <c r="C29" s="219"/>
      <c r="D29" s="219"/>
      <c r="E29" s="219"/>
      <c r="F29" s="200" t="s">
        <v>64</v>
      </c>
      <c r="G29" s="201"/>
      <c r="H29" s="201"/>
      <c r="I29" s="201"/>
      <c r="J29" s="201"/>
      <c r="K29" s="201"/>
      <c r="L29" s="201"/>
      <c r="M29" s="201"/>
      <c r="N29" s="201"/>
      <c r="O29" s="19"/>
      <c r="P29" s="231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3"/>
      <c r="AF29" s="120" t="s">
        <v>43</v>
      </c>
      <c r="AG29" s="226"/>
      <c r="AH29" s="226"/>
      <c r="AI29" s="226"/>
      <c r="AJ29" s="226"/>
      <c r="AK29" s="227"/>
      <c r="AL29" s="11"/>
    </row>
    <row r="30" spans="2:56" ht="16.5" customHeight="1" x14ac:dyDescent="0.15">
      <c r="B30" s="3"/>
      <c r="C30" s="219"/>
      <c r="D30" s="219"/>
      <c r="E30" s="219"/>
      <c r="F30" s="202"/>
      <c r="G30" s="203"/>
      <c r="H30" s="203"/>
      <c r="I30" s="203"/>
      <c r="J30" s="203"/>
      <c r="K30" s="203"/>
      <c r="L30" s="203"/>
      <c r="M30" s="203"/>
      <c r="N30" s="203"/>
      <c r="O30" s="20"/>
      <c r="P30" s="234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6"/>
      <c r="AF30" s="228"/>
      <c r="AG30" s="229"/>
      <c r="AH30" s="229"/>
      <c r="AI30" s="229"/>
      <c r="AJ30" s="229"/>
      <c r="AK30" s="230"/>
      <c r="AL30" s="11"/>
    </row>
    <row r="31" spans="2:56" ht="16.5" customHeight="1" x14ac:dyDescent="0.15">
      <c r="B31" s="3"/>
      <c r="C31" s="219"/>
      <c r="D31" s="219"/>
      <c r="E31" s="219"/>
      <c r="F31" s="200" t="s">
        <v>65</v>
      </c>
      <c r="G31" s="201"/>
      <c r="H31" s="201"/>
      <c r="I31" s="201"/>
      <c r="J31" s="201"/>
      <c r="K31" s="201"/>
      <c r="L31" s="201"/>
      <c r="M31" s="201"/>
      <c r="N31" s="201"/>
      <c r="O31" s="19"/>
      <c r="P31" s="220" t="s">
        <v>69</v>
      </c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6"/>
      <c r="AG31" s="226"/>
      <c r="AH31" s="226"/>
      <c r="AI31" s="226"/>
      <c r="AJ31" s="226"/>
      <c r="AK31" s="227"/>
      <c r="AL31" s="11"/>
      <c r="AV31" s="1" t="s">
        <v>66</v>
      </c>
    </row>
    <row r="32" spans="2:56" ht="16.5" customHeight="1" x14ac:dyDescent="0.15">
      <c r="B32" s="3"/>
      <c r="C32" s="219"/>
      <c r="D32" s="219"/>
      <c r="E32" s="219"/>
      <c r="F32" s="202"/>
      <c r="G32" s="203"/>
      <c r="H32" s="203"/>
      <c r="I32" s="203"/>
      <c r="J32" s="203"/>
      <c r="K32" s="203"/>
      <c r="L32" s="203"/>
      <c r="M32" s="203"/>
      <c r="N32" s="203"/>
      <c r="O32" s="20"/>
      <c r="P32" s="223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9"/>
      <c r="AG32" s="229"/>
      <c r="AH32" s="229"/>
      <c r="AI32" s="229"/>
      <c r="AJ32" s="229"/>
      <c r="AK32" s="230"/>
      <c r="AL32" s="11"/>
      <c r="AV32" s="1" t="s">
        <v>67</v>
      </c>
    </row>
    <row r="33" spans="2:48" ht="16.5" customHeight="1" x14ac:dyDescent="0.15">
      <c r="B33" s="3"/>
      <c r="C33" s="219"/>
      <c r="D33" s="219"/>
      <c r="E33" s="219"/>
      <c r="F33" s="200" t="s">
        <v>70</v>
      </c>
      <c r="G33" s="201"/>
      <c r="H33" s="201"/>
      <c r="I33" s="201"/>
      <c r="J33" s="201"/>
      <c r="K33" s="201"/>
      <c r="L33" s="201"/>
      <c r="M33" s="201"/>
      <c r="N33" s="201"/>
      <c r="O33" s="19"/>
      <c r="P33" s="231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3"/>
      <c r="AF33" s="120" t="s">
        <v>43</v>
      </c>
      <c r="AG33" s="226"/>
      <c r="AH33" s="226"/>
      <c r="AI33" s="226"/>
      <c r="AJ33" s="226"/>
      <c r="AK33" s="227"/>
      <c r="AL33" s="11"/>
      <c r="AV33" s="1" t="s">
        <v>68</v>
      </c>
    </row>
    <row r="34" spans="2:48" ht="16.5" customHeight="1" x14ac:dyDescent="0.15">
      <c r="B34" s="3"/>
      <c r="C34" s="219"/>
      <c r="D34" s="219"/>
      <c r="E34" s="219"/>
      <c r="F34" s="202"/>
      <c r="G34" s="203"/>
      <c r="H34" s="203"/>
      <c r="I34" s="203"/>
      <c r="J34" s="203"/>
      <c r="K34" s="203"/>
      <c r="L34" s="203"/>
      <c r="M34" s="203"/>
      <c r="N34" s="203"/>
      <c r="O34" s="20"/>
      <c r="P34" s="234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6"/>
      <c r="AF34" s="228"/>
      <c r="AG34" s="229"/>
      <c r="AH34" s="229"/>
      <c r="AI34" s="229"/>
      <c r="AJ34" s="229"/>
      <c r="AK34" s="230"/>
      <c r="AL34" s="11"/>
      <c r="AV34" s="1" t="s">
        <v>69</v>
      </c>
    </row>
    <row r="35" spans="2:48" ht="16.5" customHeight="1" x14ac:dyDescent="0.15">
      <c r="B35" s="3"/>
      <c r="C35" s="219"/>
      <c r="D35" s="219"/>
      <c r="E35" s="219"/>
      <c r="F35" s="200" t="s">
        <v>71</v>
      </c>
      <c r="G35" s="201"/>
      <c r="H35" s="201"/>
      <c r="I35" s="201"/>
      <c r="J35" s="201"/>
      <c r="K35" s="201"/>
      <c r="L35" s="201"/>
      <c r="M35" s="201"/>
      <c r="N35" s="201"/>
      <c r="O35" s="19"/>
      <c r="P35" s="220" t="str">
        <f>IF(P33="","",(P29-P35)*3.6)</f>
        <v/>
      </c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2"/>
      <c r="AF35" s="120" t="s">
        <v>43</v>
      </c>
      <c r="AG35" s="226"/>
      <c r="AH35" s="226"/>
      <c r="AI35" s="226"/>
      <c r="AJ35" s="226"/>
      <c r="AK35" s="227"/>
      <c r="AL35" s="11"/>
    </row>
    <row r="36" spans="2:48" ht="16.5" customHeight="1" x14ac:dyDescent="0.15">
      <c r="B36" s="3"/>
      <c r="C36" s="219"/>
      <c r="D36" s="219"/>
      <c r="E36" s="219"/>
      <c r="F36" s="202"/>
      <c r="G36" s="203"/>
      <c r="H36" s="203"/>
      <c r="I36" s="203"/>
      <c r="J36" s="203"/>
      <c r="K36" s="203"/>
      <c r="L36" s="203"/>
      <c r="M36" s="203"/>
      <c r="N36" s="203"/>
      <c r="O36" s="20"/>
      <c r="P36" s="223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5"/>
      <c r="AF36" s="228"/>
      <c r="AG36" s="229"/>
      <c r="AH36" s="229"/>
      <c r="AI36" s="229"/>
      <c r="AJ36" s="229"/>
      <c r="AK36" s="230"/>
      <c r="AL36" s="11"/>
    </row>
    <row r="37" spans="2:48" ht="16.5" customHeight="1" x14ac:dyDescent="0.15">
      <c r="B37" s="3"/>
      <c r="C37" s="93" t="s">
        <v>12</v>
      </c>
      <c r="D37" s="204"/>
      <c r="E37" s="205"/>
      <c r="F37" s="212" t="s">
        <v>72</v>
      </c>
      <c r="G37" s="213"/>
      <c r="H37" s="213"/>
      <c r="I37" s="213"/>
      <c r="J37" s="213"/>
      <c r="K37" s="213"/>
      <c r="L37" s="213"/>
      <c r="M37" s="213"/>
      <c r="N37" s="213"/>
      <c r="O37" s="19"/>
      <c r="P37" s="237" t="str">
        <f>IF(P39="","",P39/P25)</f>
        <v/>
      </c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9"/>
      <c r="AF37" s="120" t="s">
        <v>62</v>
      </c>
      <c r="AG37" s="226"/>
      <c r="AH37" s="226"/>
      <c r="AI37" s="226"/>
      <c r="AJ37" s="226"/>
      <c r="AK37" s="227"/>
      <c r="AL37" s="11"/>
    </row>
    <row r="38" spans="2:48" ht="16.5" customHeight="1" x14ac:dyDescent="0.15">
      <c r="B38" s="3"/>
      <c r="C38" s="206"/>
      <c r="D38" s="207"/>
      <c r="E38" s="208"/>
      <c r="F38" s="214"/>
      <c r="G38" s="215"/>
      <c r="H38" s="215"/>
      <c r="I38" s="215"/>
      <c r="J38" s="215"/>
      <c r="K38" s="215"/>
      <c r="L38" s="215"/>
      <c r="M38" s="215"/>
      <c r="N38" s="215"/>
      <c r="O38" s="20"/>
      <c r="P38" s="240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2"/>
      <c r="AF38" s="228"/>
      <c r="AG38" s="229"/>
      <c r="AH38" s="229"/>
      <c r="AI38" s="229"/>
      <c r="AJ38" s="229"/>
      <c r="AK38" s="230"/>
      <c r="AL38" s="11"/>
    </row>
    <row r="39" spans="2:48" ht="16.5" customHeight="1" x14ac:dyDescent="0.15">
      <c r="B39" s="3"/>
      <c r="C39" s="206"/>
      <c r="D39" s="207"/>
      <c r="E39" s="208"/>
      <c r="F39" s="216" t="s">
        <v>73</v>
      </c>
      <c r="G39" s="217"/>
      <c r="H39" s="217"/>
      <c r="I39" s="217"/>
      <c r="J39" s="217"/>
      <c r="K39" s="217"/>
      <c r="L39" s="217"/>
      <c r="M39" s="217"/>
      <c r="N39" s="217"/>
      <c r="O39" s="38"/>
      <c r="P39" s="231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3"/>
      <c r="AF39" s="120" t="s">
        <v>61</v>
      </c>
      <c r="AG39" s="226"/>
      <c r="AH39" s="226"/>
      <c r="AI39" s="226"/>
      <c r="AJ39" s="226"/>
      <c r="AK39" s="227"/>
      <c r="AL39" s="11"/>
    </row>
    <row r="40" spans="2:48" ht="16.5" customHeight="1" x14ac:dyDescent="0.15">
      <c r="B40" s="3"/>
      <c r="C40" s="209"/>
      <c r="D40" s="210"/>
      <c r="E40" s="211"/>
      <c r="F40" s="214"/>
      <c r="G40" s="215"/>
      <c r="H40" s="215"/>
      <c r="I40" s="215"/>
      <c r="J40" s="215"/>
      <c r="K40" s="215"/>
      <c r="L40" s="215"/>
      <c r="M40" s="215"/>
      <c r="N40" s="215"/>
      <c r="O40" s="38"/>
      <c r="P40" s="234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6"/>
      <c r="AF40" s="228"/>
      <c r="AG40" s="229"/>
      <c r="AH40" s="229"/>
      <c r="AI40" s="229"/>
      <c r="AJ40" s="229"/>
      <c r="AK40" s="230"/>
      <c r="AL40" s="11"/>
    </row>
    <row r="41" spans="2:48" ht="16.5" customHeight="1" x14ac:dyDescent="0.15">
      <c r="B41" s="3"/>
      <c r="C41" s="14"/>
      <c r="D41" s="90" t="s">
        <v>75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19"/>
      <c r="P41" s="220" t="str">
        <f>IF(P27="","",2.17*P27+P37)</f>
        <v/>
      </c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2"/>
      <c r="AF41" s="120"/>
      <c r="AG41" s="226"/>
      <c r="AH41" s="226"/>
      <c r="AI41" s="226"/>
      <c r="AJ41" s="226"/>
      <c r="AK41" s="227"/>
      <c r="AL41" s="11"/>
    </row>
    <row r="42" spans="2:48" ht="16.5" customHeight="1" x14ac:dyDescent="0.15">
      <c r="B42" s="3"/>
      <c r="C42" s="16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20"/>
      <c r="P42" s="223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5"/>
      <c r="AF42" s="228"/>
      <c r="AG42" s="229"/>
      <c r="AH42" s="229"/>
      <c r="AI42" s="229"/>
      <c r="AJ42" s="229"/>
      <c r="AK42" s="230"/>
      <c r="AL42" s="11"/>
    </row>
    <row r="43" spans="2:48" ht="16.5" customHeight="1" x14ac:dyDescent="0.15">
      <c r="B43" s="3"/>
      <c r="C43" s="18"/>
      <c r="D43" s="155" t="s">
        <v>74</v>
      </c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251"/>
      <c r="AK43" s="23"/>
      <c r="AL43" s="11"/>
    </row>
    <row r="44" spans="2:48" ht="16.5" customHeight="1" x14ac:dyDescent="0.15">
      <c r="B44" s="3"/>
      <c r="C44" s="18"/>
      <c r="D44" s="149" t="s">
        <v>25</v>
      </c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9"/>
      <c r="AL44" s="11"/>
    </row>
    <row r="45" spans="2:48" ht="16.5" customHeight="1" x14ac:dyDescent="0.15">
      <c r="B45" s="3"/>
      <c r="C45" s="18"/>
      <c r="D45" s="13"/>
      <c r="E45" s="21"/>
      <c r="F45" s="21"/>
      <c r="G45" s="21"/>
      <c r="H45" s="21"/>
      <c r="I45" s="21"/>
      <c r="J45" s="21"/>
      <c r="K45" s="2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5"/>
      <c r="AF45" s="25"/>
      <c r="AG45" s="25"/>
      <c r="AH45" s="25"/>
      <c r="AI45" s="25"/>
      <c r="AJ45" s="25"/>
      <c r="AK45" s="29"/>
      <c r="AL45" s="11"/>
    </row>
    <row r="46" spans="2:48" ht="16.5" customHeight="1" x14ac:dyDescent="0.15">
      <c r="B46" s="3"/>
      <c r="C46" s="243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5"/>
      <c r="AL46" s="11"/>
    </row>
    <row r="47" spans="2:48" ht="16.5" customHeight="1" x14ac:dyDescent="0.15">
      <c r="B47" s="3"/>
      <c r="C47" s="246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8"/>
      <c r="AL47" s="11"/>
    </row>
    <row r="48" spans="2:48" ht="16.5" customHeight="1" x14ac:dyDescent="0.15">
      <c r="B48" s="3"/>
      <c r="C48" s="243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5"/>
      <c r="AL48" s="11"/>
    </row>
    <row r="49" spans="2:38" ht="3.75" customHeight="1" x14ac:dyDescent="0.15">
      <c r="B49" s="3"/>
      <c r="C49" s="16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6"/>
      <c r="AL49" s="4"/>
    </row>
    <row r="50" spans="2:38" ht="3.75" customHeight="1" x14ac:dyDescent="0.15">
      <c r="B50" s="5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6"/>
    </row>
    <row r="51" spans="2:38" ht="16.5" customHeight="1" x14ac:dyDescent="0.15">
      <c r="AL51" s="7" t="s">
        <v>24</v>
      </c>
    </row>
  </sheetData>
  <sheetProtection algorithmName="SHA-512" hashValue="84OMNefHiF/iOdz8+Tm7gRXeYL/2hWfKSdk5MC87GKXstuU7rm7tYjGH2mtKFa8LEYDelFOXTR677VMJ+CvQNw==" saltValue="10vPe1NgFk9II/oNVInAeQ==" spinCount="100000" sheet="1" objects="1" scenarios="1"/>
  <mergeCells count="52">
    <mergeCell ref="D12:AK14"/>
    <mergeCell ref="D15:N16"/>
    <mergeCell ref="P15:AK16"/>
    <mergeCell ref="AA3:AC3"/>
    <mergeCell ref="AE3:AF3"/>
    <mergeCell ref="AH3:AI3"/>
    <mergeCell ref="C8:AK9"/>
    <mergeCell ref="D23:N24"/>
    <mergeCell ref="P23:AE24"/>
    <mergeCell ref="AF23:AK24"/>
    <mergeCell ref="D17:N18"/>
    <mergeCell ref="P17:AK18"/>
    <mergeCell ref="D19:N20"/>
    <mergeCell ref="P19:AK20"/>
    <mergeCell ref="D21:N22"/>
    <mergeCell ref="C46:AK48"/>
    <mergeCell ref="D4:G4"/>
    <mergeCell ref="H4:K4"/>
    <mergeCell ref="D5:G5"/>
    <mergeCell ref="H5:K5"/>
    <mergeCell ref="AF21:AK22"/>
    <mergeCell ref="P21:AE22"/>
    <mergeCell ref="D25:N26"/>
    <mergeCell ref="D41:N42"/>
    <mergeCell ref="P41:AE42"/>
    <mergeCell ref="D43:AJ43"/>
    <mergeCell ref="D44:AJ44"/>
    <mergeCell ref="AF41:AK42"/>
    <mergeCell ref="P31:AK32"/>
    <mergeCell ref="P33:AE34"/>
    <mergeCell ref="AF33:AK34"/>
    <mergeCell ref="P35:AE36"/>
    <mergeCell ref="AF35:AK36"/>
    <mergeCell ref="AF37:AK38"/>
    <mergeCell ref="AF39:AK40"/>
    <mergeCell ref="P37:AE38"/>
    <mergeCell ref="P39:AE40"/>
    <mergeCell ref="P25:AE26"/>
    <mergeCell ref="AF25:AK26"/>
    <mergeCell ref="P27:AE28"/>
    <mergeCell ref="AF27:AK28"/>
    <mergeCell ref="P29:AE30"/>
    <mergeCell ref="AF29:AK30"/>
    <mergeCell ref="F33:N34"/>
    <mergeCell ref="F35:N36"/>
    <mergeCell ref="C37:E40"/>
    <mergeCell ref="F37:N38"/>
    <mergeCell ref="F39:N40"/>
    <mergeCell ref="C27:E36"/>
    <mergeCell ref="F27:N28"/>
    <mergeCell ref="F29:N30"/>
    <mergeCell ref="F31:N32"/>
  </mergeCells>
  <phoneticPr fontId="2"/>
  <conditionalFormatting sqref="AY19">
    <cfRule type="cellIs" dxfId="0" priority="1" stopIfTrue="1" operator="lessThanOrEqual">
      <formula>87</formula>
    </cfRule>
  </conditionalFormatting>
  <dataValidations count="2">
    <dataValidation type="list" allowBlank="1" showInputMessage="1" showErrorMessage="1" sqref="AX13">
      <formula1>$K$8:$K$9</formula1>
    </dataValidation>
    <dataValidation type="list" allowBlank="1" showInputMessage="1" showErrorMessage="1" sqref="P31:AK32">
      <formula1>$AV$31:$AV$34</formula1>
    </dataValidation>
  </dataValidations>
  <pageMargins left="1.04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O63"/>
  <sheetViews>
    <sheetView view="pageBreakPreview" zoomScaleNormal="100" zoomScaleSheetLayoutView="100" workbookViewId="0">
      <selection activeCell="P16" sqref="G14:AN19"/>
    </sheetView>
  </sheetViews>
  <sheetFormatPr defaultRowHeight="16.5" customHeight="1" x14ac:dyDescent="0.15"/>
  <cols>
    <col min="1" max="1" width="2.375" style="1" customWidth="1"/>
    <col min="2" max="2" width="0.5" style="1" customWidth="1"/>
    <col min="3" max="3" width="0.75" style="1" customWidth="1"/>
    <col min="4" max="4" width="5.375" style="1" customWidth="1"/>
    <col min="5" max="5" width="0.875" style="1" customWidth="1"/>
    <col min="6" max="6" width="1.25" style="1" customWidth="1"/>
    <col min="7" max="14" width="2.875" style="1" customWidth="1"/>
    <col min="15" max="15" width="1.25" style="1" customWidth="1"/>
    <col min="16" max="17" width="2.875" style="1" customWidth="1"/>
    <col min="18" max="18" width="1.25" style="1" customWidth="1"/>
    <col min="19" max="34" width="1.75" style="1" customWidth="1"/>
    <col min="35" max="39" width="2.25" style="1" customWidth="1"/>
    <col min="40" max="40" width="2.375" style="1" customWidth="1"/>
    <col min="41" max="41" width="0.625" style="1" customWidth="1"/>
    <col min="42" max="48" width="2.375" style="1" customWidth="1"/>
    <col min="49" max="49" width="2.25" style="1" customWidth="1"/>
    <col min="50" max="50" width="6.625" style="1" customWidth="1"/>
    <col min="51" max="16384" width="9" style="1"/>
  </cols>
  <sheetData>
    <row r="2" spans="2:41" ht="3.75" customHeight="1" x14ac:dyDescent="0.15">
      <c r="B2" s="2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9"/>
    </row>
    <row r="3" spans="2:41" ht="16.5" customHeight="1" x14ac:dyDescent="0.15">
      <c r="B3" s="3"/>
      <c r="C3" s="269" t="s">
        <v>4</v>
      </c>
      <c r="D3" s="269"/>
      <c r="E3" s="269"/>
      <c r="F3" s="269"/>
      <c r="G3" s="270"/>
      <c r="H3" s="270"/>
      <c r="I3" s="270"/>
      <c r="J3" s="27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1"/>
    </row>
    <row r="4" spans="2:41" ht="16.5" customHeight="1" x14ac:dyDescent="0.15">
      <c r="B4" s="3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0"/>
      <c r="AO4" s="11"/>
    </row>
    <row r="5" spans="2:41" ht="16.5" customHeight="1" x14ac:dyDescent="0.15">
      <c r="B5" s="3"/>
      <c r="C5" s="274" t="s">
        <v>26</v>
      </c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11"/>
    </row>
    <row r="6" spans="2:41" ht="16.5" customHeight="1" x14ac:dyDescent="0.15">
      <c r="B6" s="3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11"/>
    </row>
    <row r="7" spans="2:41" ht="16.5" customHeight="1" x14ac:dyDescent="0.15">
      <c r="B7" s="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</row>
    <row r="8" spans="2:41" ht="14.25" customHeight="1" x14ac:dyDescent="0.15">
      <c r="B8" s="3"/>
      <c r="C8" s="14"/>
      <c r="D8" s="271" t="s">
        <v>27</v>
      </c>
      <c r="E8" s="9"/>
      <c r="F8" s="8"/>
      <c r="G8" s="90" t="s">
        <v>9</v>
      </c>
      <c r="H8" s="81"/>
      <c r="I8" s="81"/>
      <c r="J8" s="81"/>
      <c r="K8" s="81"/>
      <c r="L8" s="81"/>
      <c r="M8" s="81"/>
      <c r="N8" s="81"/>
      <c r="O8" s="81"/>
      <c r="P8" s="81"/>
      <c r="Q8" s="81"/>
      <c r="R8" s="19"/>
      <c r="S8" s="120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7"/>
      <c r="AI8" s="120" t="s">
        <v>20</v>
      </c>
      <c r="AJ8" s="226"/>
      <c r="AK8" s="226"/>
      <c r="AL8" s="226"/>
      <c r="AM8" s="226"/>
      <c r="AN8" s="227"/>
      <c r="AO8" s="11"/>
    </row>
    <row r="9" spans="2:41" ht="14.25" customHeight="1" x14ac:dyDescent="0.15">
      <c r="B9" s="3"/>
      <c r="C9" s="18"/>
      <c r="D9" s="272"/>
      <c r="E9" s="11"/>
      <c r="F9" s="24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20"/>
      <c r="S9" s="228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30"/>
      <c r="AI9" s="228"/>
      <c r="AJ9" s="229"/>
      <c r="AK9" s="229"/>
      <c r="AL9" s="229"/>
      <c r="AM9" s="229"/>
      <c r="AN9" s="230"/>
      <c r="AO9" s="11"/>
    </row>
    <row r="10" spans="2:41" ht="14.25" customHeight="1" x14ac:dyDescent="0.15">
      <c r="B10" s="3"/>
      <c r="C10" s="18"/>
      <c r="D10" s="272"/>
      <c r="E10" s="11"/>
      <c r="F10" s="8"/>
      <c r="G10" s="90" t="s">
        <v>10</v>
      </c>
      <c r="H10" s="213"/>
      <c r="I10" s="213"/>
      <c r="J10" s="213"/>
      <c r="K10" s="213"/>
      <c r="L10" s="213"/>
      <c r="M10" s="213"/>
      <c r="N10" s="213"/>
      <c r="O10" s="32"/>
      <c r="P10" s="93" t="s">
        <v>11</v>
      </c>
      <c r="Q10" s="204"/>
      <c r="R10" s="205"/>
      <c r="S10" s="120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7"/>
      <c r="AI10" s="120" t="s">
        <v>13</v>
      </c>
      <c r="AJ10" s="226"/>
      <c r="AK10" s="226"/>
      <c r="AL10" s="226"/>
      <c r="AM10" s="226"/>
      <c r="AN10" s="227"/>
      <c r="AO10" s="11"/>
    </row>
    <row r="11" spans="2:41" ht="14.25" customHeight="1" x14ac:dyDescent="0.15">
      <c r="B11" s="3"/>
      <c r="C11" s="18"/>
      <c r="D11" s="272"/>
      <c r="E11" s="11"/>
      <c r="F11" s="10"/>
      <c r="G11" s="268"/>
      <c r="H11" s="268"/>
      <c r="I11" s="268"/>
      <c r="J11" s="268"/>
      <c r="K11" s="268"/>
      <c r="L11" s="268"/>
      <c r="M11" s="268"/>
      <c r="N11" s="268"/>
      <c r="O11" s="33"/>
      <c r="P11" s="209"/>
      <c r="Q11" s="210"/>
      <c r="R11" s="211"/>
      <c r="S11" s="228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30"/>
      <c r="AI11" s="228"/>
      <c r="AJ11" s="229"/>
      <c r="AK11" s="229"/>
      <c r="AL11" s="229"/>
      <c r="AM11" s="229"/>
      <c r="AN11" s="230"/>
      <c r="AO11" s="11"/>
    </row>
    <row r="12" spans="2:41" ht="14.25" customHeight="1" x14ac:dyDescent="0.15">
      <c r="B12" s="3"/>
      <c r="C12" s="18"/>
      <c r="D12" s="272"/>
      <c r="E12" s="11"/>
      <c r="F12" s="10"/>
      <c r="G12" s="268"/>
      <c r="H12" s="268"/>
      <c r="I12" s="268"/>
      <c r="J12" s="268"/>
      <c r="K12" s="268"/>
      <c r="L12" s="268"/>
      <c r="M12" s="268"/>
      <c r="N12" s="268"/>
      <c r="O12" s="33"/>
      <c r="P12" s="93" t="s">
        <v>12</v>
      </c>
      <c r="Q12" s="204"/>
      <c r="R12" s="205"/>
      <c r="S12" s="120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7"/>
      <c r="AI12" s="120" t="s">
        <v>21</v>
      </c>
      <c r="AJ12" s="226"/>
      <c r="AK12" s="226"/>
      <c r="AL12" s="226"/>
      <c r="AM12" s="226"/>
      <c r="AN12" s="227"/>
      <c r="AO12" s="11"/>
    </row>
    <row r="13" spans="2:41" ht="14.25" customHeight="1" x14ac:dyDescent="0.15">
      <c r="B13" s="3"/>
      <c r="C13" s="18"/>
      <c r="D13" s="272"/>
      <c r="E13" s="11"/>
      <c r="F13" s="24"/>
      <c r="G13" s="215"/>
      <c r="H13" s="215"/>
      <c r="I13" s="215"/>
      <c r="J13" s="215"/>
      <c r="K13" s="215"/>
      <c r="L13" s="215"/>
      <c r="M13" s="215"/>
      <c r="N13" s="215"/>
      <c r="O13" s="34"/>
      <c r="P13" s="209"/>
      <c r="Q13" s="210"/>
      <c r="R13" s="211"/>
      <c r="S13" s="228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30"/>
      <c r="AI13" s="228"/>
      <c r="AJ13" s="229"/>
      <c r="AK13" s="229"/>
      <c r="AL13" s="229"/>
      <c r="AM13" s="229"/>
      <c r="AN13" s="230"/>
      <c r="AO13" s="11"/>
    </row>
    <row r="14" spans="2:41" ht="14.25" customHeight="1" x14ac:dyDescent="0.15">
      <c r="B14" s="3"/>
      <c r="C14" s="18"/>
      <c r="D14" s="272"/>
      <c r="E14" s="11"/>
      <c r="F14" s="8"/>
      <c r="G14" s="90" t="s">
        <v>14</v>
      </c>
      <c r="H14" s="213"/>
      <c r="I14" s="213"/>
      <c r="J14" s="213"/>
      <c r="K14" s="213"/>
      <c r="L14" s="213"/>
      <c r="M14" s="213"/>
      <c r="N14" s="213"/>
      <c r="O14" s="32"/>
      <c r="P14" s="93" t="s">
        <v>11</v>
      </c>
      <c r="Q14" s="204"/>
      <c r="R14" s="205"/>
      <c r="S14" s="120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7"/>
      <c r="AI14" s="120" t="s">
        <v>22</v>
      </c>
      <c r="AJ14" s="226"/>
      <c r="AK14" s="226"/>
      <c r="AL14" s="226"/>
      <c r="AM14" s="226"/>
      <c r="AN14" s="227"/>
      <c r="AO14" s="11"/>
    </row>
    <row r="15" spans="2:41" ht="14.25" customHeight="1" x14ac:dyDescent="0.15">
      <c r="B15" s="3"/>
      <c r="C15" s="18"/>
      <c r="D15" s="272"/>
      <c r="E15" s="11"/>
      <c r="F15" s="10"/>
      <c r="G15" s="268"/>
      <c r="H15" s="268"/>
      <c r="I15" s="268"/>
      <c r="J15" s="268"/>
      <c r="K15" s="268"/>
      <c r="L15" s="268"/>
      <c r="M15" s="268"/>
      <c r="N15" s="268"/>
      <c r="O15" s="33"/>
      <c r="P15" s="209"/>
      <c r="Q15" s="210"/>
      <c r="R15" s="211"/>
      <c r="S15" s="228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30"/>
      <c r="AI15" s="228"/>
      <c r="AJ15" s="229"/>
      <c r="AK15" s="229"/>
      <c r="AL15" s="229"/>
      <c r="AM15" s="229"/>
      <c r="AN15" s="230"/>
      <c r="AO15" s="11"/>
    </row>
    <row r="16" spans="2:41" ht="14.25" customHeight="1" x14ac:dyDescent="0.15">
      <c r="B16" s="3"/>
      <c r="C16" s="18"/>
      <c r="D16" s="272"/>
      <c r="E16" s="11"/>
      <c r="F16" s="10"/>
      <c r="G16" s="268"/>
      <c r="H16" s="268"/>
      <c r="I16" s="268"/>
      <c r="J16" s="268"/>
      <c r="K16" s="268"/>
      <c r="L16" s="268"/>
      <c r="M16" s="268"/>
      <c r="N16" s="268"/>
      <c r="O16" s="33"/>
      <c r="P16" s="93" t="s">
        <v>12</v>
      </c>
      <c r="Q16" s="204"/>
      <c r="R16" s="205"/>
      <c r="S16" s="120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7"/>
      <c r="AI16" s="120" t="s">
        <v>23</v>
      </c>
      <c r="AJ16" s="226"/>
      <c r="AK16" s="226"/>
      <c r="AL16" s="226"/>
      <c r="AM16" s="226"/>
      <c r="AN16" s="227"/>
      <c r="AO16" s="11"/>
    </row>
    <row r="17" spans="2:41" ht="14.25" customHeight="1" x14ac:dyDescent="0.15">
      <c r="B17" s="3"/>
      <c r="C17" s="18"/>
      <c r="D17" s="272"/>
      <c r="E17" s="11"/>
      <c r="F17" s="24"/>
      <c r="G17" s="215"/>
      <c r="H17" s="215"/>
      <c r="I17" s="215"/>
      <c r="J17" s="215"/>
      <c r="K17" s="215"/>
      <c r="L17" s="215"/>
      <c r="M17" s="215"/>
      <c r="N17" s="215"/>
      <c r="O17" s="34"/>
      <c r="P17" s="209"/>
      <c r="Q17" s="210"/>
      <c r="R17" s="211"/>
      <c r="S17" s="228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  <c r="AH17" s="230"/>
      <c r="AI17" s="228"/>
      <c r="AJ17" s="229"/>
      <c r="AK17" s="229"/>
      <c r="AL17" s="229"/>
      <c r="AM17" s="229"/>
      <c r="AN17" s="230"/>
      <c r="AO17" s="11"/>
    </row>
    <row r="18" spans="2:41" ht="14.25" customHeight="1" x14ac:dyDescent="0.15">
      <c r="B18" s="3"/>
      <c r="C18" s="18"/>
      <c r="D18" s="272"/>
      <c r="E18" s="11"/>
      <c r="F18" s="8"/>
      <c r="G18" s="90" t="s">
        <v>15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19"/>
      <c r="S18" s="120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7"/>
      <c r="AO18" s="11"/>
    </row>
    <row r="19" spans="2:41" ht="14.25" customHeight="1" x14ac:dyDescent="0.15">
      <c r="B19" s="3"/>
      <c r="C19" s="18"/>
      <c r="D19" s="272"/>
      <c r="E19" s="11"/>
      <c r="F19" s="24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20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230"/>
      <c r="AO19" s="11"/>
    </row>
    <row r="20" spans="2:41" ht="14.25" customHeight="1" x14ac:dyDescent="0.15">
      <c r="B20" s="3"/>
      <c r="C20" s="18"/>
      <c r="D20" s="272"/>
      <c r="E20" s="11"/>
      <c r="F20" s="8"/>
      <c r="G20" s="81" t="s">
        <v>16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19"/>
      <c r="S20" s="262" t="s">
        <v>17</v>
      </c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4"/>
      <c r="AO20" s="11"/>
    </row>
    <row r="21" spans="2:41" ht="14.25" customHeight="1" x14ac:dyDescent="0.15">
      <c r="B21" s="3"/>
      <c r="C21" s="18"/>
      <c r="D21" s="272"/>
      <c r="E21" s="11"/>
      <c r="F21" s="24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20"/>
      <c r="S21" s="265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6"/>
      <c r="AK21" s="266"/>
      <c r="AL21" s="266"/>
      <c r="AM21" s="266"/>
      <c r="AN21" s="267"/>
      <c r="AO21" s="11"/>
    </row>
    <row r="22" spans="2:41" ht="14.25" customHeight="1" x14ac:dyDescent="0.15">
      <c r="B22" s="3"/>
      <c r="C22" s="18"/>
      <c r="D22" s="272"/>
      <c r="E22" s="11"/>
      <c r="F22" s="8"/>
      <c r="G22" s="90" t="s">
        <v>18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19"/>
      <c r="S22" s="262" t="s">
        <v>19</v>
      </c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4"/>
      <c r="AO22" s="11"/>
    </row>
    <row r="23" spans="2:41" ht="14.25" customHeight="1" x14ac:dyDescent="0.15">
      <c r="B23" s="3"/>
      <c r="C23" s="16"/>
      <c r="D23" s="273"/>
      <c r="E23" s="26"/>
      <c r="F23" s="24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20"/>
      <c r="S23" s="265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7"/>
      <c r="AO23" s="11"/>
    </row>
    <row r="24" spans="2:41" ht="14.25" customHeight="1" x14ac:dyDescent="0.15">
      <c r="B24" s="3"/>
      <c r="C24" s="14"/>
      <c r="D24" s="271" t="s">
        <v>28</v>
      </c>
      <c r="E24" s="9"/>
      <c r="F24" s="8"/>
      <c r="G24" s="90" t="s">
        <v>9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19"/>
      <c r="S24" s="120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7"/>
      <c r="AI24" s="120" t="s">
        <v>20</v>
      </c>
      <c r="AJ24" s="226"/>
      <c r="AK24" s="226"/>
      <c r="AL24" s="226"/>
      <c r="AM24" s="226"/>
      <c r="AN24" s="227"/>
      <c r="AO24" s="11"/>
    </row>
    <row r="25" spans="2:41" ht="14.25" customHeight="1" x14ac:dyDescent="0.15">
      <c r="B25" s="3"/>
      <c r="C25" s="18"/>
      <c r="D25" s="272"/>
      <c r="E25" s="11"/>
      <c r="F25" s="24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20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30"/>
      <c r="AI25" s="228"/>
      <c r="AJ25" s="229"/>
      <c r="AK25" s="229"/>
      <c r="AL25" s="229"/>
      <c r="AM25" s="229"/>
      <c r="AN25" s="230"/>
      <c r="AO25" s="11"/>
    </row>
    <row r="26" spans="2:41" ht="14.25" customHeight="1" x14ac:dyDescent="0.15">
      <c r="B26" s="3"/>
      <c r="C26" s="18"/>
      <c r="D26" s="272"/>
      <c r="E26" s="11"/>
      <c r="F26" s="8"/>
      <c r="G26" s="90" t="s">
        <v>10</v>
      </c>
      <c r="H26" s="213"/>
      <c r="I26" s="213"/>
      <c r="J26" s="213"/>
      <c r="K26" s="213"/>
      <c r="L26" s="213"/>
      <c r="M26" s="213"/>
      <c r="N26" s="213"/>
      <c r="O26" s="32"/>
      <c r="P26" s="93" t="s">
        <v>11</v>
      </c>
      <c r="Q26" s="204"/>
      <c r="R26" s="205"/>
      <c r="S26" s="120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7"/>
      <c r="AI26" s="120" t="s">
        <v>13</v>
      </c>
      <c r="AJ26" s="226"/>
      <c r="AK26" s="226"/>
      <c r="AL26" s="226"/>
      <c r="AM26" s="226"/>
      <c r="AN26" s="227"/>
      <c r="AO26" s="11"/>
    </row>
    <row r="27" spans="2:41" ht="14.25" customHeight="1" x14ac:dyDescent="0.15">
      <c r="B27" s="3"/>
      <c r="C27" s="18"/>
      <c r="D27" s="272"/>
      <c r="E27" s="11"/>
      <c r="F27" s="10"/>
      <c r="G27" s="268"/>
      <c r="H27" s="268"/>
      <c r="I27" s="268"/>
      <c r="J27" s="268"/>
      <c r="K27" s="268"/>
      <c r="L27" s="268"/>
      <c r="M27" s="268"/>
      <c r="N27" s="268"/>
      <c r="O27" s="33"/>
      <c r="P27" s="209"/>
      <c r="Q27" s="210"/>
      <c r="R27" s="211"/>
      <c r="S27" s="228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30"/>
      <c r="AI27" s="228"/>
      <c r="AJ27" s="229"/>
      <c r="AK27" s="229"/>
      <c r="AL27" s="229"/>
      <c r="AM27" s="229"/>
      <c r="AN27" s="230"/>
      <c r="AO27" s="11"/>
    </row>
    <row r="28" spans="2:41" ht="14.25" customHeight="1" x14ac:dyDescent="0.15">
      <c r="B28" s="3"/>
      <c r="C28" s="18"/>
      <c r="D28" s="272"/>
      <c r="E28" s="11"/>
      <c r="F28" s="10"/>
      <c r="G28" s="268"/>
      <c r="H28" s="268"/>
      <c r="I28" s="268"/>
      <c r="J28" s="268"/>
      <c r="K28" s="268"/>
      <c r="L28" s="268"/>
      <c r="M28" s="268"/>
      <c r="N28" s="268"/>
      <c r="O28" s="33"/>
      <c r="P28" s="93" t="s">
        <v>12</v>
      </c>
      <c r="Q28" s="204"/>
      <c r="R28" s="205"/>
      <c r="S28" s="120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7"/>
      <c r="AI28" s="120" t="s">
        <v>21</v>
      </c>
      <c r="AJ28" s="226"/>
      <c r="AK28" s="226"/>
      <c r="AL28" s="226"/>
      <c r="AM28" s="226"/>
      <c r="AN28" s="227"/>
      <c r="AO28" s="11"/>
    </row>
    <row r="29" spans="2:41" ht="14.25" customHeight="1" x14ac:dyDescent="0.15">
      <c r="B29" s="3"/>
      <c r="C29" s="18"/>
      <c r="D29" s="272"/>
      <c r="E29" s="11"/>
      <c r="F29" s="24"/>
      <c r="G29" s="215"/>
      <c r="H29" s="215"/>
      <c r="I29" s="215"/>
      <c r="J29" s="215"/>
      <c r="K29" s="215"/>
      <c r="L29" s="215"/>
      <c r="M29" s="215"/>
      <c r="N29" s="215"/>
      <c r="O29" s="34"/>
      <c r="P29" s="209"/>
      <c r="Q29" s="210"/>
      <c r="R29" s="211"/>
      <c r="S29" s="228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29"/>
      <c r="AF29" s="229"/>
      <c r="AG29" s="229"/>
      <c r="AH29" s="230"/>
      <c r="AI29" s="228"/>
      <c r="AJ29" s="229"/>
      <c r="AK29" s="229"/>
      <c r="AL29" s="229"/>
      <c r="AM29" s="229"/>
      <c r="AN29" s="230"/>
      <c r="AO29" s="11"/>
    </row>
    <row r="30" spans="2:41" ht="14.25" customHeight="1" x14ac:dyDescent="0.15">
      <c r="B30" s="3"/>
      <c r="C30" s="18"/>
      <c r="D30" s="272"/>
      <c r="E30" s="11"/>
      <c r="F30" s="8"/>
      <c r="G30" s="90" t="s">
        <v>14</v>
      </c>
      <c r="H30" s="213"/>
      <c r="I30" s="213"/>
      <c r="J30" s="213"/>
      <c r="K30" s="213"/>
      <c r="L30" s="213"/>
      <c r="M30" s="213"/>
      <c r="N30" s="213"/>
      <c r="O30" s="32"/>
      <c r="P30" s="93" t="s">
        <v>11</v>
      </c>
      <c r="Q30" s="204"/>
      <c r="R30" s="205"/>
      <c r="S30" s="120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7"/>
      <c r="AI30" s="120" t="s">
        <v>22</v>
      </c>
      <c r="AJ30" s="226"/>
      <c r="AK30" s="226"/>
      <c r="AL30" s="226"/>
      <c r="AM30" s="226"/>
      <c r="AN30" s="227"/>
      <c r="AO30" s="11"/>
    </row>
    <row r="31" spans="2:41" ht="14.25" customHeight="1" x14ac:dyDescent="0.15">
      <c r="B31" s="3"/>
      <c r="C31" s="18"/>
      <c r="D31" s="272"/>
      <c r="E31" s="11"/>
      <c r="F31" s="10"/>
      <c r="G31" s="268"/>
      <c r="H31" s="268"/>
      <c r="I31" s="268"/>
      <c r="J31" s="268"/>
      <c r="K31" s="268"/>
      <c r="L31" s="268"/>
      <c r="M31" s="268"/>
      <c r="N31" s="268"/>
      <c r="O31" s="33"/>
      <c r="P31" s="209"/>
      <c r="Q31" s="210"/>
      <c r="R31" s="211"/>
      <c r="S31" s="228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30"/>
      <c r="AI31" s="228"/>
      <c r="AJ31" s="229"/>
      <c r="AK31" s="229"/>
      <c r="AL31" s="229"/>
      <c r="AM31" s="229"/>
      <c r="AN31" s="230"/>
      <c r="AO31" s="11"/>
    </row>
    <row r="32" spans="2:41" ht="14.25" customHeight="1" x14ac:dyDescent="0.15">
      <c r="B32" s="3"/>
      <c r="C32" s="18"/>
      <c r="D32" s="272"/>
      <c r="E32" s="11"/>
      <c r="F32" s="10"/>
      <c r="G32" s="268"/>
      <c r="H32" s="268"/>
      <c r="I32" s="268"/>
      <c r="J32" s="268"/>
      <c r="K32" s="268"/>
      <c r="L32" s="268"/>
      <c r="M32" s="268"/>
      <c r="N32" s="268"/>
      <c r="O32" s="33"/>
      <c r="P32" s="93" t="s">
        <v>12</v>
      </c>
      <c r="Q32" s="204"/>
      <c r="R32" s="205"/>
      <c r="S32" s="120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7"/>
      <c r="AI32" s="120" t="s">
        <v>23</v>
      </c>
      <c r="AJ32" s="226"/>
      <c r="AK32" s="226"/>
      <c r="AL32" s="226"/>
      <c r="AM32" s="226"/>
      <c r="AN32" s="227"/>
      <c r="AO32" s="11"/>
    </row>
    <row r="33" spans="2:41" ht="14.25" customHeight="1" x14ac:dyDescent="0.15">
      <c r="B33" s="3"/>
      <c r="C33" s="18"/>
      <c r="D33" s="272"/>
      <c r="E33" s="11"/>
      <c r="F33" s="24"/>
      <c r="G33" s="215"/>
      <c r="H33" s="215"/>
      <c r="I33" s="215"/>
      <c r="J33" s="215"/>
      <c r="K33" s="215"/>
      <c r="L33" s="215"/>
      <c r="M33" s="215"/>
      <c r="N33" s="215"/>
      <c r="O33" s="34"/>
      <c r="P33" s="209"/>
      <c r="Q33" s="210"/>
      <c r="R33" s="211"/>
      <c r="S33" s="228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30"/>
      <c r="AI33" s="228"/>
      <c r="AJ33" s="229"/>
      <c r="AK33" s="229"/>
      <c r="AL33" s="229"/>
      <c r="AM33" s="229"/>
      <c r="AN33" s="230"/>
      <c r="AO33" s="11"/>
    </row>
    <row r="34" spans="2:41" ht="14.25" customHeight="1" x14ac:dyDescent="0.15">
      <c r="B34" s="3"/>
      <c r="C34" s="18"/>
      <c r="D34" s="272"/>
      <c r="E34" s="11"/>
      <c r="F34" s="8"/>
      <c r="G34" s="90" t="s">
        <v>15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19"/>
      <c r="S34" s="120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7"/>
      <c r="AO34" s="11"/>
    </row>
    <row r="35" spans="2:41" ht="14.25" customHeight="1" x14ac:dyDescent="0.15">
      <c r="B35" s="3"/>
      <c r="C35" s="18"/>
      <c r="D35" s="272"/>
      <c r="E35" s="11"/>
      <c r="F35" s="24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20"/>
      <c r="S35" s="228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30"/>
      <c r="AO35" s="11"/>
    </row>
    <row r="36" spans="2:41" ht="14.25" customHeight="1" x14ac:dyDescent="0.15">
      <c r="B36" s="3"/>
      <c r="C36" s="18"/>
      <c r="D36" s="272"/>
      <c r="E36" s="11"/>
      <c r="F36" s="8"/>
      <c r="G36" s="81" t="s">
        <v>16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19"/>
      <c r="S36" s="262" t="s">
        <v>17</v>
      </c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4"/>
      <c r="AO36" s="11"/>
    </row>
    <row r="37" spans="2:41" ht="14.25" customHeight="1" x14ac:dyDescent="0.15">
      <c r="B37" s="3"/>
      <c r="C37" s="18"/>
      <c r="D37" s="272"/>
      <c r="E37" s="11"/>
      <c r="F37" s="24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20"/>
      <c r="S37" s="265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7"/>
      <c r="AO37" s="11"/>
    </row>
    <row r="38" spans="2:41" ht="14.25" customHeight="1" x14ac:dyDescent="0.15">
      <c r="B38" s="3"/>
      <c r="C38" s="18"/>
      <c r="D38" s="272"/>
      <c r="E38" s="11"/>
      <c r="F38" s="8"/>
      <c r="G38" s="90" t="s">
        <v>18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19"/>
      <c r="S38" s="262" t="s">
        <v>19</v>
      </c>
      <c r="T38" s="263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3"/>
      <c r="AN38" s="264"/>
      <c r="AO38" s="11"/>
    </row>
    <row r="39" spans="2:41" ht="14.25" customHeight="1" x14ac:dyDescent="0.15">
      <c r="B39" s="3"/>
      <c r="C39" s="16"/>
      <c r="D39" s="273"/>
      <c r="E39" s="26"/>
      <c r="F39" s="24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20"/>
      <c r="S39" s="265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7"/>
      <c r="AO39" s="11"/>
    </row>
    <row r="40" spans="2:41" ht="14.25" customHeight="1" x14ac:dyDescent="0.15">
      <c r="B40" s="3"/>
      <c r="C40" s="14"/>
      <c r="D40" s="271" t="s">
        <v>29</v>
      </c>
      <c r="E40" s="9"/>
      <c r="F40" s="8"/>
      <c r="G40" s="90" t="s">
        <v>9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19"/>
      <c r="S40" s="120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7"/>
      <c r="AI40" s="120" t="s">
        <v>20</v>
      </c>
      <c r="AJ40" s="226"/>
      <c r="AK40" s="226"/>
      <c r="AL40" s="226"/>
      <c r="AM40" s="226"/>
      <c r="AN40" s="227"/>
      <c r="AO40" s="11"/>
    </row>
    <row r="41" spans="2:41" ht="14.25" customHeight="1" x14ac:dyDescent="0.15">
      <c r="B41" s="3"/>
      <c r="C41" s="18"/>
      <c r="D41" s="272"/>
      <c r="E41" s="11"/>
      <c r="F41" s="24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20"/>
      <c r="S41" s="228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30"/>
      <c r="AI41" s="228"/>
      <c r="AJ41" s="229"/>
      <c r="AK41" s="229"/>
      <c r="AL41" s="229"/>
      <c r="AM41" s="229"/>
      <c r="AN41" s="230"/>
      <c r="AO41" s="11"/>
    </row>
    <row r="42" spans="2:41" ht="14.25" customHeight="1" x14ac:dyDescent="0.15">
      <c r="B42" s="3"/>
      <c r="C42" s="18"/>
      <c r="D42" s="272"/>
      <c r="E42" s="11"/>
      <c r="F42" s="8"/>
      <c r="G42" s="90" t="s">
        <v>10</v>
      </c>
      <c r="H42" s="213"/>
      <c r="I42" s="213"/>
      <c r="J42" s="213"/>
      <c r="K42" s="213"/>
      <c r="L42" s="213"/>
      <c r="M42" s="213"/>
      <c r="N42" s="213"/>
      <c r="O42" s="32"/>
      <c r="P42" s="93" t="s">
        <v>11</v>
      </c>
      <c r="Q42" s="204"/>
      <c r="R42" s="205"/>
      <c r="S42" s="120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7"/>
      <c r="AI42" s="120" t="s">
        <v>13</v>
      </c>
      <c r="AJ42" s="226"/>
      <c r="AK42" s="226"/>
      <c r="AL42" s="226"/>
      <c r="AM42" s="226"/>
      <c r="AN42" s="227"/>
      <c r="AO42" s="11"/>
    </row>
    <row r="43" spans="2:41" ht="14.25" customHeight="1" x14ac:dyDescent="0.15">
      <c r="B43" s="3"/>
      <c r="C43" s="18"/>
      <c r="D43" s="272"/>
      <c r="E43" s="11"/>
      <c r="F43" s="10"/>
      <c r="G43" s="268"/>
      <c r="H43" s="268"/>
      <c r="I43" s="268"/>
      <c r="J43" s="268"/>
      <c r="K43" s="268"/>
      <c r="L43" s="268"/>
      <c r="M43" s="268"/>
      <c r="N43" s="268"/>
      <c r="O43" s="33"/>
      <c r="P43" s="209"/>
      <c r="Q43" s="210"/>
      <c r="R43" s="211"/>
      <c r="S43" s="228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30"/>
      <c r="AI43" s="228"/>
      <c r="AJ43" s="229"/>
      <c r="AK43" s="229"/>
      <c r="AL43" s="229"/>
      <c r="AM43" s="229"/>
      <c r="AN43" s="230"/>
      <c r="AO43" s="11"/>
    </row>
    <row r="44" spans="2:41" ht="14.25" customHeight="1" x14ac:dyDescent="0.15">
      <c r="B44" s="3"/>
      <c r="C44" s="18"/>
      <c r="D44" s="272"/>
      <c r="E44" s="11"/>
      <c r="F44" s="10"/>
      <c r="G44" s="268"/>
      <c r="H44" s="268"/>
      <c r="I44" s="268"/>
      <c r="J44" s="268"/>
      <c r="K44" s="268"/>
      <c r="L44" s="268"/>
      <c r="M44" s="268"/>
      <c r="N44" s="268"/>
      <c r="O44" s="33"/>
      <c r="P44" s="93" t="s">
        <v>12</v>
      </c>
      <c r="Q44" s="204"/>
      <c r="R44" s="205"/>
      <c r="S44" s="120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7"/>
      <c r="AI44" s="120" t="s">
        <v>21</v>
      </c>
      <c r="AJ44" s="226"/>
      <c r="AK44" s="226"/>
      <c r="AL44" s="226"/>
      <c r="AM44" s="226"/>
      <c r="AN44" s="227"/>
      <c r="AO44" s="11"/>
    </row>
    <row r="45" spans="2:41" ht="14.25" customHeight="1" x14ac:dyDescent="0.15">
      <c r="B45" s="3"/>
      <c r="C45" s="18"/>
      <c r="D45" s="272"/>
      <c r="E45" s="11"/>
      <c r="F45" s="24"/>
      <c r="G45" s="215"/>
      <c r="H45" s="215"/>
      <c r="I45" s="215"/>
      <c r="J45" s="215"/>
      <c r="K45" s="215"/>
      <c r="L45" s="215"/>
      <c r="M45" s="215"/>
      <c r="N45" s="215"/>
      <c r="O45" s="34"/>
      <c r="P45" s="209"/>
      <c r="Q45" s="210"/>
      <c r="R45" s="211"/>
      <c r="S45" s="228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30"/>
      <c r="AI45" s="228"/>
      <c r="AJ45" s="229"/>
      <c r="AK45" s="229"/>
      <c r="AL45" s="229"/>
      <c r="AM45" s="229"/>
      <c r="AN45" s="230"/>
      <c r="AO45" s="11"/>
    </row>
    <row r="46" spans="2:41" ht="14.25" customHeight="1" x14ac:dyDescent="0.15">
      <c r="B46" s="3"/>
      <c r="C46" s="18"/>
      <c r="D46" s="272"/>
      <c r="E46" s="11"/>
      <c r="F46" s="8"/>
      <c r="G46" s="90" t="s">
        <v>14</v>
      </c>
      <c r="H46" s="213"/>
      <c r="I46" s="213"/>
      <c r="J46" s="213"/>
      <c r="K46" s="213"/>
      <c r="L46" s="213"/>
      <c r="M46" s="213"/>
      <c r="N46" s="213"/>
      <c r="O46" s="32"/>
      <c r="P46" s="93" t="s">
        <v>11</v>
      </c>
      <c r="Q46" s="204"/>
      <c r="R46" s="205"/>
      <c r="S46" s="120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7"/>
      <c r="AI46" s="120" t="s">
        <v>22</v>
      </c>
      <c r="AJ46" s="226"/>
      <c r="AK46" s="226"/>
      <c r="AL46" s="226"/>
      <c r="AM46" s="226"/>
      <c r="AN46" s="227"/>
      <c r="AO46" s="11"/>
    </row>
    <row r="47" spans="2:41" ht="14.25" customHeight="1" x14ac:dyDescent="0.15">
      <c r="B47" s="3"/>
      <c r="C47" s="18"/>
      <c r="D47" s="272"/>
      <c r="E47" s="11"/>
      <c r="F47" s="10"/>
      <c r="G47" s="268"/>
      <c r="H47" s="268"/>
      <c r="I47" s="268"/>
      <c r="J47" s="268"/>
      <c r="K47" s="268"/>
      <c r="L47" s="268"/>
      <c r="M47" s="268"/>
      <c r="N47" s="268"/>
      <c r="O47" s="33"/>
      <c r="P47" s="209"/>
      <c r="Q47" s="210"/>
      <c r="R47" s="211"/>
      <c r="S47" s="228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30"/>
      <c r="AI47" s="228"/>
      <c r="AJ47" s="229"/>
      <c r="AK47" s="229"/>
      <c r="AL47" s="229"/>
      <c r="AM47" s="229"/>
      <c r="AN47" s="230"/>
      <c r="AO47" s="11"/>
    </row>
    <row r="48" spans="2:41" ht="14.25" customHeight="1" x14ac:dyDescent="0.15">
      <c r="B48" s="3"/>
      <c r="C48" s="18"/>
      <c r="D48" s="272"/>
      <c r="E48" s="11"/>
      <c r="F48" s="10"/>
      <c r="G48" s="268"/>
      <c r="H48" s="268"/>
      <c r="I48" s="268"/>
      <c r="J48" s="268"/>
      <c r="K48" s="268"/>
      <c r="L48" s="268"/>
      <c r="M48" s="268"/>
      <c r="N48" s="268"/>
      <c r="O48" s="33"/>
      <c r="P48" s="93" t="s">
        <v>12</v>
      </c>
      <c r="Q48" s="204"/>
      <c r="R48" s="205"/>
      <c r="S48" s="120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7"/>
      <c r="AI48" s="120" t="s">
        <v>23</v>
      </c>
      <c r="AJ48" s="226"/>
      <c r="AK48" s="226"/>
      <c r="AL48" s="226"/>
      <c r="AM48" s="226"/>
      <c r="AN48" s="227"/>
      <c r="AO48" s="11"/>
    </row>
    <row r="49" spans="2:41" ht="14.25" customHeight="1" x14ac:dyDescent="0.15">
      <c r="B49" s="3"/>
      <c r="C49" s="18"/>
      <c r="D49" s="272"/>
      <c r="E49" s="11"/>
      <c r="F49" s="24"/>
      <c r="G49" s="215"/>
      <c r="H49" s="215"/>
      <c r="I49" s="215"/>
      <c r="J49" s="215"/>
      <c r="K49" s="215"/>
      <c r="L49" s="215"/>
      <c r="M49" s="215"/>
      <c r="N49" s="215"/>
      <c r="O49" s="34"/>
      <c r="P49" s="209"/>
      <c r="Q49" s="210"/>
      <c r="R49" s="211"/>
      <c r="S49" s="228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30"/>
      <c r="AI49" s="228"/>
      <c r="AJ49" s="229"/>
      <c r="AK49" s="229"/>
      <c r="AL49" s="229"/>
      <c r="AM49" s="229"/>
      <c r="AN49" s="230"/>
      <c r="AO49" s="11"/>
    </row>
    <row r="50" spans="2:41" ht="14.25" customHeight="1" x14ac:dyDescent="0.15">
      <c r="B50" s="3"/>
      <c r="C50" s="18"/>
      <c r="D50" s="272"/>
      <c r="E50" s="11"/>
      <c r="F50" s="8"/>
      <c r="G50" s="90" t="s">
        <v>15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19"/>
      <c r="S50" s="120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7"/>
      <c r="AO50" s="11"/>
    </row>
    <row r="51" spans="2:41" ht="14.25" customHeight="1" x14ac:dyDescent="0.15">
      <c r="B51" s="3"/>
      <c r="C51" s="18"/>
      <c r="D51" s="272"/>
      <c r="E51" s="11"/>
      <c r="F51" s="24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20"/>
      <c r="S51" s="228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30"/>
      <c r="AO51" s="11"/>
    </row>
    <row r="52" spans="2:41" ht="14.25" customHeight="1" x14ac:dyDescent="0.15">
      <c r="B52" s="3"/>
      <c r="C52" s="18"/>
      <c r="D52" s="272"/>
      <c r="E52" s="11"/>
      <c r="F52" s="8"/>
      <c r="G52" s="81" t="s">
        <v>16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19"/>
      <c r="S52" s="262" t="s">
        <v>17</v>
      </c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4"/>
      <c r="AO52" s="11"/>
    </row>
    <row r="53" spans="2:41" ht="14.25" customHeight="1" x14ac:dyDescent="0.15">
      <c r="B53" s="3"/>
      <c r="C53" s="18"/>
      <c r="D53" s="272"/>
      <c r="E53" s="11"/>
      <c r="F53" s="24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20"/>
      <c r="S53" s="265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7"/>
      <c r="AO53" s="11"/>
    </row>
    <row r="54" spans="2:41" ht="14.25" customHeight="1" x14ac:dyDescent="0.15">
      <c r="B54" s="3"/>
      <c r="C54" s="18"/>
      <c r="D54" s="272"/>
      <c r="E54" s="11"/>
      <c r="F54" s="8"/>
      <c r="G54" s="90" t="s">
        <v>18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19"/>
      <c r="S54" s="262" t="s">
        <v>19</v>
      </c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4"/>
      <c r="AO54" s="11"/>
    </row>
    <row r="55" spans="2:41" ht="14.25" customHeight="1" x14ac:dyDescent="0.15">
      <c r="B55" s="3"/>
      <c r="C55" s="16"/>
      <c r="D55" s="273"/>
      <c r="E55" s="26"/>
      <c r="F55" s="24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20"/>
      <c r="S55" s="265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7"/>
      <c r="AO55" s="11"/>
    </row>
    <row r="56" spans="2:41" ht="16.5" customHeight="1" x14ac:dyDescent="0.15">
      <c r="B56" s="3"/>
      <c r="C56" s="18"/>
      <c r="D56" s="149" t="s">
        <v>30</v>
      </c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2"/>
      <c r="AL56" s="8"/>
      <c r="AM56" s="35"/>
      <c r="AN56" s="35"/>
      <c r="AO56" s="4"/>
    </row>
    <row r="57" spans="2:41" ht="16.5" customHeight="1" x14ac:dyDescent="0.15">
      <c r="B57" s="3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11"/>
    </row>
    <row r="58" spans="2:41" ht="16.5" customHeight="1" x14ac:dyDescent="0.15">
      <c r="B58" s="3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11"/>
    </row>
    <row r="59" spans="2:41" ht="16.5" customHeight="1" x14ac:dyDescent="0.15">
      <c r="B59" s="3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11"/>
    </row>
    <row r="60" spans="2:41" ht="16.5" customHeight="1" x14ac:dyDescent="0.15">
      <c r="B60" s="3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11"/>
    </row>
    <row r="61" spans="2:41" ht="3.75" customHeight="1" x14ac:dyDescent="0.15">
      <c r="B61" s="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4"/>
    </row>
    <row r="62" spans="2:41" ht="3.75" customHeight="1" x14ac:dyDescent="0.15">
      <c r="B62" s="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6"/>
    </row>
    <row r="63" spans="2:41" ht="16.5" customHeight="1" x14ac:dyDescent="0.15">
      <c r="AO63" s="7" t="s">
        <v>24</v>
      </c>
    </row>
  </sheetData>
  <sheetProtection algorithmName="SHA-512" hashValue="FQWTtSPtd4GV8mmFWizTgRPnjSuVK3koHona66R7RNhTiowZtv24+yhm1GZgYu6JNRHsgoLetUmCA+o11WjMYQ==" saltValue="FvqW+8eVG/XJuaSPkyB2WA==" spinCount="100000" sheet="1" objects="1" scenarios="1"/>
  <mergeCells count="76">
    <mergeCell ref="AI42:AN43"/>
    <mergeCell ref="AI40:AN41"/>
    <mergeCell ref="G42:N45"/>
    <mergeCell ref="AI48:AN49"/>
    <mergeCell ref="D56:AJ56"/>
    <mergeCell ref="G50:Q51"/>
    <mergeCell ref="S50:AN51"/>
    <mergeCell ref="G52:Q53"/>
    <mergeCell ref="S52:AN53"/>
    <mergeCell ref="D40:D55"/>
    <mergeCell ref="G54:Q55"/>
    <mergeCell ref="S54:AN55"/>
    <mergeCell ref="AI46:AN47"/>
    <mergeCell ref="P48:R49"/>
    <mergeCell ref="S48:AH49"/>
    <mergeCell ref="G46:N49"/>
    <mergeCell ref="S28:AH29"/>
    <mergeCell ref="AI28:AN29"/>
    <mergeCell ref="S26:AH27"/>
    <mergeCell ref="P46:R47"/>
    <mergeCell ref="S46:AH47"/>
    <mergeCell ref="G40:Q41"/>
    <mergeCell ref="S34:AN35"/>
    <mergeCell ref="G36:Q37"/>
    <mergeCell ref="S36:AN37"/>
    <mergeCell ref="G38:Q39"/>
    <mergeCell ref="P44:R45"/>
    <mergeCell ref="S44:AH45"/>
    <mergeCell ref="AI44:AN45"/>
    <mergeCell ref="P42:R43"/>
    <mergeCell ref="S42:AH43"/>
    <mergeCell ref="S40:AH41"/>
    <mergeCell ref="AI8:AN9"/>
    <mergeCell ref="AI12:AN13"/>
    <mergeCell ref="AI10:AN11"/>
    <mergeCell ref="S12:AH13"/>
    <mergeCell ref="S10:AH11"/>
    <mergeCell ref="S8:AH9"/>
    <mergeCell ref="P14:R15"/>
    <mergeCell ref="S14:AH15"/>
    <mergeCell ref="AI14:AN15"/>
    <mergeCell ref="S18:AN19"/>
    <mergeCell ref="S16:AH17"/>
    <mergeCell ref="AI16:AN17"/>
    <mergeCell ref="C3:J3"/>
    <mergeCell ref="D8:D23"/>
    <mergeCell ref="D24:D39"/>
    <mergeCell ref="G24:Q25"/>
    <mergeCell ref="G26:N29"/>
    <mergeCell ref="P26:R27"/>
    <mergeCell ref="G34:Q35"/>
    <mergeCell ref="P28:R29"/>
    <mergeCell ref="P16:R17"/>
    <mergeCell ref="G14:N17"/>
    <mergeCell ref="G8:Q9"/>
    <mergeCell ref="G10:N13"/>
    <mergeCell ref="P10:R11"/>
    <mergeCell ref="P12:R13"/>
    <mergeCell ref="C5:AN6"/>
    <mergeCell ref="S24:AH25"/>
    <mergeCell ref="C57:AN60"/>
    <mergeCell ref="G18:Q19"/>
    <mergeCell ref="G22:Q23"/>
    <mergeCell ref="S22:AN23"/>
    <mergeCell ref="G20:Q21"/>
    <mergeCell ref="S20:AN21"/>
    <mergeCell ref="G30:N33"/>
    <mergeCell ref="P30:R31"/>
    <mergeCell ref="S38:AN39"/>
    <mergeCell ref="AI32:AN33"/>
    <mergeCell ref="AI24:AN25"/>
    <mergeCell ref="AI30:AN31"/>
    <mergeCell ref="S30:AH31"/>
    <mergeCell ref="P32:R33"/>
    <mergeCell ref="S32:AH33"/>
    <mergeCell ref="AI26:AN27"/>
  </mergeCells>
  <phoneticPr fontId="2"/>
  <pageMargins left="1.04" right="0.74803149606299213" top="0.56999999999999995" bottom="0.4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高効率コージェネレーション要件確認書</vt:lpstr>
      <vt:lpstr>コージェネレーション設備仕様内訳一覧表【別紙】</vt:lpstr>
      <vt:lpstr>コージェネレーション設備仕様内訳書（仮）【別紙】</vt:lpstr>
      <vt:lpstr>（別紙）高効率コージェネレーション一覧</vt:lpstr>
      <vt:lpstr>'（別紙）高効率コージェネレーション一覧'!Print_Area</vt:lpstr>
      <vt:lpstr>コージェネレーション設備仕様内訳一覧表【別紙】!Print_Area</vt:lpstr>
      <vt:lpstr>'コージェネレーション設備仕様内訳書（仮）【別紙】'!Print_Area</vt:lpstr>
      <vt:lpstr>高効率コージェネレーション要件確認書!Print_Area</vt:lpstr>
      <vt:lpstr>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2014-07-04T12:26:20Z</cp:lastPrinted>
  <dcterms:created xsi:type="dcterms:W3CDTF">1997-01-08T22:48:59Z</dcterms:created>
  <dcterms:modified xsi:type="dcterms:W3CDTF">2021-03-30T02:17:32Z</dcterms:modified>
</cp:coreProperties>
</file>